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<sst xmlns="http://schemas.openxmlformats.org/spreadsheetml/2006/main" count="232" uniqueCount="191">
  <si>
    <t>k-to</t>
  </si>
  <si>
    <t>УНИВЕРЗИТЕТ У БЕОГРАДУ-ФАКУЛТЕТ ЗА СПЕЦИЈАЛНУ</t>
  </si>
  <si>
    <t>ЕДУКАЦИЈУ И РЕХАБИЛИТАЦИЈУ</t>
  </si>
  <si>
    <t>Београд,Високог Стевана 2</t>
  </si>
  <si>
    <t>* Из буџета републике Србије-трансфери Министарства просвете за текуће расходе</t>
  </si>
  <si>
    <t>* Из буџета републике Србије-трансфери Министарства науке</t>
  </si>
  <si>
    <t>* Сопствени приходи</t>
  </si>
  <si>
    <t>* Приходи од продаје робе</t>
  </si>
  <si>
    <t xml:space="preserve">* Плате по основу цене рада </t>
  </si>
  <si>
    <t>* Социјални доприноси на терет послодавца</t>
  </si>
  <si>
    <t xml:space="preserve">* Социјална давања запосленима </t>
  </si>
  <si>
    <t>*Накнада трошкова за запослене -превоз у новцу</t>
  </si>
  <si>
    <t>* Награда запосленима- Дан факултета</t>
  </si>
  <si>
    <t>* Стални трошкови</t>
  </si>
  <si>
    <t>* Накнаде у натури - маркице за превоз запослених</t>
  </si>
  <si>
    <t xml:space="preserve">* Трошкови путовања </t>
  </si>
  <si>
    <t>* Специјализоване услуге</t>
  </si>
  <si>
    <t>* Текуће поправке о одржавање</t>
  </si>
  <si>
    <t>ДОНАЦИЈЕ</t>
  </si>
  <si>
    <t>СОПСТВ.СРЕДСТВА</t>
  </si>
  <si>
    <t>ПРИХОДИ ИЗ БУЏЕТА</t>
  </si>
  <si>
    <t>ПРИХОДИ ИЗ БУЏЕТА -ЗА ДОПРИНОСЕ</t>
  </si>
  <si>
    <t>ПРИХОДИ ИЗ БУЏЕТА -ЗА НАУЧНО ИСТРАЖИВАЧКИ РАД</t>
  </si>
  <si>
    <t>ПРИХОДИ ИЗ БУЏЕТА - ЗА ЗАРАДЕ</t>
  </si>
  <si>
    <t>СОПСТВЕНИ ПРИХОДИ</t>
  </si>
  <si>
    <t>ПРИХОДИ ОД ШКОЛАРИНА ЗА ОСНОВНЕ,МАСТЕР,МАГИСТАРСКЕ И ДОКТОРСКЕ СТУДИЈЕ</t>
  </si>
  <si>
    <t xml:space="preserve">ПРИХОДИ ОД УПИСА ,ПРИЈАВА ИСПИТА,ПРИЈЕМНИХ ИСПИТА,ИЗЈЕДНАЧАВАЊЕ ДИПЛОМА </t>
  </si>
  <si>
    <t>ПРИХОДИ ЦЕНТРА - ОСТРУЧАВАЊЕ;САВЕТОДАВНИ РАД</t>
  </si>
  <si>
    <t>ПРИХОДИ ОД ПРОДАЈЕ РОБЕ</t>
  </si>
  <si>
    <t>ПРИХОДИ ОД ЗАКУПА</t>
  </si>
  <si>
    <t>ПРИХОДИ ИЗ БУЏЕТА-СУФИНАНСИРАЊЕ ЧАСОПИСА СПЕЦИЈАЛНА ЕДУКАЦИЈА И РЕХАБИЛИТАЦИЈА</t>
  </si>
  <si>
    <t>ПРИХОДИ ИЗ БУЏЕТА-СУФИНАНСИРАЊЕ РЕДОВНОГ ГОДИШЊЕГ НАУЧНОГ СКУПА</t>
  </si>
  <si>
    <t>ПРИХОДИ ИЗ БУЏЕТА- ЗА МАТЕРИЈАЛНЕ ТРОШКОВЕ</t>
  </si>
  <si>
    <t>ПРИХОДИ ОД ДОНАЦИЈА</t>
  </si>
  <si>
    <t>ТЕКУЋИ ДОБРОВОЉНИ ТРАНСФЕРИ ОД ФИЗИЧКИХ И ПРАВНИХ ЛИЦА</t>
  </si>
  <si>
    <t>БУЏЕТ</t>
  </si>
  <si>
    <t>УКУПНО</t>
  </si>
  <si>
    <t>ПЛАТЕ,ДОДАЦИ И НАКНАДЕ ЗАПОСЛЕНИХ (ЗАРАДЕ)</t>
  </si>
  <si>
    <t>ПЛАТЕ И ДОДАЦИ ЗАПОСЛЕНИХ</t>
  </si>
  <si>
    <t>СОЦИЈАЛНИ ДОПРИНОСИ НА ТЕРЕТ ПОСЛОДАВЦА</t>
  </si>
  <si>
    <t>НАКНАДЕ У НАТУРИ</t>
  </si>
  <si>
    <t>НАКНАДЕ У НАТУРИ-МАРКИЦЕ ЗА ПРЕВОЗ</t>
  </si>
  <si>
    <t>СОЦИЈАЛНА ДАВАЊА ЗАПОСЛЕНИМА</t>
  </si>
  <si>
    <t>ИСПЛ.НАКНАДА ЗА ВРЕМЕ ОДСУСТВОВАЊА СА ПОСЛА-пор.бол.иодсуство</t>
  </si>
  <si>
    <t>ОТПРЕМНИНЕ И ПОМОЋИ</t>
  </si>
  <si>
    <t>ОТПРЕМНИНЕ ЗА ОДЛАЗАК У ПЕНЗИЈУ</t>
  </si>
  <si>
    <t>ПОМОЋ У СЛУЧАЈУ СМРТИ ЗАПОСЛЕНОГ ИЛИ ЧЛАНА ЊЕГОВЕ ПОРОДИЦЕ</t>
  </si>
  <si>
    <t>ПОМОЋ У МЕДИЦИНСКОМ ЛЕЧЕЊУ</t>
  </si>
  <si>
    <t>ПОМОЋ У МЕДИЦИНСКОМ ЛЕЧЕЊУ ЗАПОСЛЕНОГ ИЛИ ЧЛАНА ЊЕГОВЕ ПОРОДИЦЕ</t>
  </si>
  <si>
    <t>НАКНАДА ТРОШКОВА ЗА ЗАПОСЛЕНЕ</t>
  </si>
  <si>
    <t>НАКНАДА ТРОШКОВА ЗА ЗАПОСЛЕНЕ-ПРЕВОЗ У НОВЦУ</t>
  </si>
  <si>
    <t>НАГРАДЕ ЗАПОСЛЕНИМА И ОСТАЛИ ПОСЕБНИ РАСХОДИ</t>
  </si>
  <si>
    <t>НАГРАДЕ ЗАПОСЛЕНИМА ЗА ДАН ФАКУЛТЕТА</t>
  </si>
  <si>
    <t>СТАЛНИ ТРОШКОВИ</t>
  </si>
  <si>
    <t>ТРОШКОВИ ПЛАТНОГ ПРОМЕТА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</si>
  <si>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</si>
  <si>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</si>
  <si>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</si>
  <si>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</si>
  <si>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</si>
  <si>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</si>
  <si>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</si>
  <si>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</si>
  <si>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</si>
  <si>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</si>
  <si>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УГОВОРУ</t>
  </si>
  <si>
    <t>ТРОШКОВИ ПУТОВАЊА УЧЕНИКА</t>
  </si>
  <si>
    <t>ПОРОДИЉСКО</t>
  </si>
  <si>
    <t xml:space="preserve">УСЛУГЕ ОБРАЗОВАЊА И УСАВРШАВАЊА ЗАПОСЛЕНИХ         </t>
  </si>
  <si>
    <t>КОТИЗАЦИЈА ЗА СЕМИНАРЕ</t>
  </si>
  <si>
    <t>ИЗДАЦИ ЗА СТРУЧНЕ ИСПИТЕ( ЦИП,УДК,ИСБН)</t>
  </si>
  <si>
    <t>УСЛУГЕ ИНФОРМИСАЊА</t>
  </si>
  <si>
    <t xml:space="preserve">РЕПРЕЗЕНТАЦИЈА                                             </t>
  </si>
  <si>
    <t>ОСТАЛЕ ОПШТЕ УСЛУГЕ</t>
  </si>
  <si>
    <t>СПЕЦИЈАЛИЗОВАНЕ УСЛУГЕ</t>
  </si>
  <si>
    <t>ОСТАЛЕ СПЕЦИЈАЛИЗОВАНЕ УСЛУГЕ( СТУД. ПРОДЕКАН,ЗНАК.ЈЕЗИК)</t>
  </si>
  <si>
    <t>ТЕКУЋЕ ПОПРАВКЕ И ОДРЖАВАЊЕ</t>
  </si>
  <si>
    <t>ТЕКУЋЕ ПОПРАВКЕ И ОДРЖАВАЊЕ ЗГРАДЕ</t>
  </si>
  <si>
    <t>ТЕКУЋЕ ПОПРАВКЕ И ОДРЖАВАЊЕ ОПРЕМЕ</t>
  </si>
  <si>
    <t>МАТЕРИЈАЛ</t>
  </si>
  <si>
    <t>ТЕКУЋЕ ОДРЖАВАЊЕ ЕЛЕКТИЧНЕ И ЕЛЕКТРОНСКЕ ОПРЕМЕ</t>
  </si>
  <si>
    <t>АДМИНИСТРАТИВНИ МАТЕРИЈАЛ</t>
  </si>
  <si>
    <t>СТРУЧНА ЛИТЕРАТУРА ЗА ОБРАЗ.И УСАВРШАВАЊЕ ЗАПОСЛЕНИХ</t>
  </si>
  <si>
    <t>СТРУЧНА ЛИТЕРАТУРА ЗА ПОТРЕБЕ ЗАПОСЛЕНИХ</t>
  </si>
  <si>
    <t>ГОРИВО</t>
  </si>
  <si>
    <t>МАТЕРИЈАЛ ЗА ДОМАЋИНСТВО И УГОСТИТЕЉСТВО</t>
  </si>
  <si>
    <t>МАТЕРИЈАЛ ЗА ОДРЖАВАЊЕ ХИГИЈЕНЕ</t>
  </si>
  <si>
    <t>КАНЦЕЛАРИЈСКИ МАТЕРИЈАЛ ЗА ПОТРЕБЕ ЗАПОСЛЕНИХ</t>
  </si>
  <si>
    <t>КОРИШЋЕЊЕ ТАКСИ ПРЕВОЗА</t>
  </si>
  <si>
    <t>СОФТВЕР</t>
  </si>
  <si>
    <t>АДМИНИСТРАТИВНЕ УСЛУГЕ</t>
  </si>
  <si>
    <t>II - ТЕКУЋИ РАСХОДИ И ИЗДАЦИ</t>
  </si>
  <si>
    <t xml:space="preserve">ИЗДАЦИ - КЛАСА 4 </t>
  </si>
  <si>
    <t>ПРИМАЊА</t>
  </si>
  <si>
    <t>УСЛУГЕ  ОДРЖАВАЊА СОФТВЕРА</t>
  </si>
  <si>
    <t>УКУПНО ИЗДАЦИ</t>
  </si>
  <si>
    <t>* Материјал</t>
  </si>
  <si>
    <t>* Услуге по уговору</t>
  </si>
  <si>
    <t>ДОНАЦ</t>
  </si>
  <si>
    <t>МАТЕРИЈАЛ ЗА ПОСЕБНЕ НАМЕНЕ</t>
  </si>
  <si>
    <t>АУТОРСКИ ХОНОРАРИ-КЊИГЕ</t>
  </si>
  <si>
    <t>1.</t>
  </si>
  <si>
    <t>УВОДНЕ НАПОМЕНЕ</t>
  </si>
  <si>
    <t>Састављање завршног рачуна и подношење финансијског извештаја  врши се у складу са следећим прописима:</t>
  </si>
  <si>
    <t>*Закона о буџетском систему(Сл.гл.РС бр.9/02,87/02,85/06,54/09,73/10,101/11,93/12,62/13,103/15)</t>
  </si>
  <si>
    <t>*Закона о буџету РС за 2015(Сл.гл.РС бр.114/12,59/13,94/15)</t>
  </si>
  <si>
    <t>*Уредбе о буџетском рачуноводству(Сл.гл.РС бр.125/03,12/06)</t>
  </si>
  <si>
    <t>*Правилника о стандардном класификационом оквиру и контном плану за буџетски систем(Сл.гл.Рс бр.103/11,10/12,18/12,32/15)</t>
  </si>
  <si>
    <t>Правилника о начину припреме,састављање и подношење финанс. извештаја корисника буџетских средстава(Сл.гл.РС.бр.51/07,14/08.32/15)</t>
  </si>
  <si>
    <t>Пре састављања финансијског извештаја,извршено је усклађивање промета главне књиге са дневником,</t>
  </si>
  <si>
    <t>2.</t>
  </si>
  <si>
    <t>УТВРЂИВАЊЕ РЕЗУЛТАТА ПОСЛОВАЊА</t>
  </si>
  <si>
    <t>2.1.   ОСТВАРЕНИ   ПРИХОДИ</t>
  </si>
  <si>
    <t>ПЛАНИРАНО</t>
  </si>
  <si>
    <t>ОСТВАРЕНО</t>
  </si>
  <si>
    <t>%  ОСТВАРЕЊА</t>
  </si>
  <si>
    <t>дин.</t>
  </si>
  <si>
    <t>I</t>
  </si>
  <si>
    <t>ТЕКУЋИ ПРИХОДИ ПО ИЗВОРИМА ФИНАНСИРАЊА</t>
  </si>
  <si>
    <t>Сопствена</t>
  </si>
  <si>
    <t>Донације</t>
  </si>
  <si>
    <t>Укупно</t>
  </si>
  <si>
    <t>Буџет</t>
  </si>
  <si>
    <t>Р.бр</t>
  </si>
  <si>
    <t>РЕКАПИТУЛАЦИЈА  ПРИХОДА</t>
  </si>
  <si>
    <t>1.      ТЕКУЋИ  ПРИХОДИ</t>
  </si>
  <si>
    <t>О П И С</t>
  </si>
  <si>
    <t xml:space="preserve">2.2     ОСТВАРЕНИ  РАСХОДИ </t>
  </si>
  <si>
    <t>III</t>
  </si>
  <si>
    <t>ТЕКУЋИ РАСХОДИ</t>
  </si>
  <si>
    <t>% ОСТВАРЕЊА</t>
  </si>
  <si>
    <t>И З Н О С</t>
  </si>
  <si>
    <t>УКУПНО   ПРИХОДИ</t>
  </si>
  <si>
    <t>УКУПНО  РАСХОДИ</t>
  </si>
  <si>
    <r>
      <t>П</t>
    </r>
    <r>
      <rPr>
        <sz val="8"/>
        <color indexed="8"/>
        <rFont val="Calibri"/>
        <family val="2"/>
      </rPr>
      <t>РИХОДИ ИЗ БУЏЕТА- ЗА ДОКТОРСКЕ СТУДИЈЕ</t>
    </r>
  </si>
  <si>
    <r>
      <t>МАТЕРИЈАЛИ ЗА ПОСЕБНЕ НАМЕНЕ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                           </t>
    </r>
  </si>
  <si>
    <t>PRINUDNA NAPLATA JAVNIH PRIHODA</t>
  </si>
  <si>
    <t>ТРОШКОВИ  СЛУЖБЕНИХ  ПУТОВАЊА У ЗЕМЉИ</t>
  </si>
  <si>
    <t>ТРОШКОВИ СТУДЕНАТА-СТУДЕНТСКИ ПАРЛАМЕНТ И СПОРТИСТА</t>
  </si>
  <si>
    <t>ОСТАЛИ ИЗДАЦИ ЗА СТР.УСАВРШАВАЊЕ-ТРОШКОВИ ПРЕМА УНИВЕРЗИТЕТУ ШКОЛАРИНА</t>
  </si>
  <si>
    <t xml:space="preserve"> ТЕКУЋЕ ОДРЖАВАЊЕ ЗГРАДЕ</t>
  </si>
  <si>
    <t>УСЛУГЕ ШТАМПАЊА КЊИГА,ЧАСОПИСА ПУБЛИКАЦИЈА,ДИПЛОМА И ОГЛАШАВАЊА</t>
  </si>
  <si>
    <t>ДЕФИЦИТ  ИЗ РАНИЈИХ ГОДИНА</t>
  </si>
  <si>
    <t xml:space="preserve">             СУФИЦИТ</t>
  </si>
  <si>
    <t>Извештај сачинила:</t>
  </si>
  <si>
    <t>I - ТЕКУЋИ ПРИХОДИ</t>
  </si>
  <si>
    <t>ФИНАНСИЈСКИ   РЕЗУЛТАТ</t>
  </si>
  <si>
    <t>УКУПНО ПРИХОД</t>
  </si>
  <si>
    <t xml:space="preserve">делатности, трошкова за набавку опреме и трошкова залиха робе за даљу продају. </t>
  </si>
  <si>
    <t xml:space="preserve">ПРИХОДИ ИЗ БУЏЕТА-кречење и замена столарије </t>
  </si>
  <si>
    <t>ПРИХОДИ ИЗ БУЏЕТА-научно истраживање</t>
  </si>
  <si>
    <t>ПРИХОДИ ОД СКУПОВА</t>
  </si>
  <si>
    <t>Под текућим приходима,подразумевају се сви приходи наплаћени у 2019.години,а остали приходи се односе на приходе из ранијих год</t>
  </si>
  <si>
    <t>ГОДИШЊИ ИЗВЕШТАЈ О ФИНАНСИЈСКОМ ПОСЛОВАЊУ ЗА 2019.ГОДИНУ</t>
  </si>
  <si>
    <t>као  и помоћних  евиденција са главном књигом као и усклађивање стања главне књиге са пописом, извршеним на дан 31.12.2019.године.</t>
  </si>
  <si>
    <t xml:space="preserve">Укупно остварени приходи у 2019.години износе  </t>
  </si>
  <si>
    <t>ДОПРИНОС ЗА ПИО И ЗДРАВСТВО</t>
  </si>
  <si>
    <t>УСЛУГЕ ЧИШЋЕЊА И ДЕРАТИЗАЦИЈЕ</t>
  </si>
  <si>
    <t>ТЕЛЕФОН,МОБИЛНИ,ИНТЕРНЕТ,ПОСТА,КАБЛОВСКА, ПОШТА</t>
  </si>
  <si>
    <t>Административне услуге-преводи, остручавања, дмт-2, лектуре</t>
  </si>
  <si>
    <t>ОБРАЗОВАЊЕ И  УСАВРШ ЗАПОСЛЕНИХ</t>
  </si>
  <si>
    <t>УСЛУГЕ ОГЛАШАВАЊА</t>
  </si>
  <si>
    <t>АДВОКАТСКЕ УСЛУГЕ И НАДЗОРА</t>
  </si>
  <si>
    <t>ОСТАЛЕ ОПШТЕ УСЛУГЕ, превоз, сместај дневнице сензор сем</t>
  </si>
  <si>
    <t>УСЛУГЕ НАРЕЗИВАЊА КЉУЧЕВА,БРАВИЦА,ФОТОКОПИРАЊЕ, изнајмљивање пројектора...</t>
  </si>
  <si>
    <t>УСЛУГЕ ОБРАЗОВАЊА( ТРЕЋИНЦИ,АУТ.ХОНОРАРИ ЗА КЊИГЕ,КОМИСИЈЕ, остручавање)</t>
  </si>
  <si>
    <t>УСЛУГЕ НАУКЕ-ПРОЈЕКТИ АУТОРСКИ ХОНОРАРИ, 8 март, Нова год</t>
  </si>
  <si>
    <t>МАТЕРИЈАЛ ЗА ОБРАЗОВАЊЕ</t>
  </si>
  <si>
    <t>ТЕСТОВИ</t>
  </si>
  <si>
    <t>МАШИНЕ И ОПРЕМА</t>
  </si>
  <si>
    <t>НАМЕШТАЈ</t>
  </si>
  <si>
    <t>РАЧУНАРСКА ОПРЕМА</t>
  </si>
  <si>
    <t>ОПРЕМА ЗА ДОЋИНСТВО</t>
  </si>
  <si>
    <t>КЊИГЕ У БИБЛИОТЕЦИ</t>
  </si>
  <si>
    <t>Београд, фебруар  2020.године</t>
  </si>
  <si>
    <t>Славица Јовковић</t>
  </si>
  <si>
    <t>вд шеф рачуноводства</t>
  </si>
  <si>
    <t>КОНТО 4246</t>
  </si>
  <si>
    <t>НАГРАДЕ ЗАПОСЛЕНИМА ЗА НОВУ ГОДИНУ, посланицки додатак</t>
  </si>
  <si>
    <t>посланицки додатак</t>
  </si>
  <si>
    <t xml:space="preserve">ТРОШКОВИ ЕНЕРГЕТСКИХ УСЛУГА </t>
  </si>
  <si>
    <t>УСЛУГЕ -АДМИНИСТРАТИВНЕ  и ДМТ-1</t>
  </si>
  <si>
    <t>посланички додатак</t>
  </si>
  <si>
    <t xml:space="preserve">* Набавка машина и опреме </t>
  </si>
  <si>
    <t>* Из буџета републике Србије-материјални трошкови</t>
  </si>
  <si>
    <t>* Из буџета републике Србије-докторске</t>
  </si>
  <si>
    <t>* Суфинансирање Министарства скуп, часопис...</t>
  </si>
  <si>
    <t>* Суфинансирање Министарства грађевински радови</t>
  </si>
  <si>
    <t>* Сопствени приходи закуп</t>
  </si>
  <si>
    <t>Текућим расходима сматрају се трошкови настали у 2019. години, а састоје се од текућих трошкова насталих ради обављања редовне</t>
  </si>
  <si>
    <t>Укупан износ остварених расхода у 2019.годиниизноси 292.513.479,23 дин.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</si>
</sst>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[$-241A]d\.\ mmmm\ yyyy"/>
    <numFmt numFmtId="195" formatCode="0.000%"/>
    <numFmt numFmtId="196" formatCode="0.0000%"/>
    <numFmt numFmtId="197" formatCode="0.00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right"/>
    </xf>
    <xf numFmtId="4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4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9" fontId="6" fillId="35" borderId="10" xfId="42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179" fontId="6" fillId="34" borderId="10" xfId="42" applyFont="1" applyFill="1" applyBorder="1" applyAlignment="1">
      <alignment/>
    </xf>
    <xf numFmtId="179" fontId="15" fillId="36" borderId="10" xfId="42" applyFont="1" applyFill="1" applyBorder="1" applyAlignment="1">
      <alignment/>
    </xf>
    <xf numFmtId="179" fontId="15" fillId="34" borderId="10" xfId="42" applyFont="1" applyFill="1" applyBorder="1" applyAlignment="1">
      <alignment/>
    </xf>
    <xf numFmtId="43" fontId="0" fillId="0" borderId="0" xfId="0" applyNumberFormat="1" applyAlignment="1">
      <alignment/>
    </xf>
    <xf numFmtId="179" fontId="6" fillId="36" borderId="10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7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1" fontId="1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54" fillId="34" borderId="0" xfId="0" applyFont="1" applyFill="1" applyAlignment="1">
      <alignment horizontal="left"/>
    </xf>
    <xf numFmtId="4" fontId="7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4" fontId="7" fillId="34" borderId="0" xfId="0" applyNumberFormat="1" applyFont="1" applyFill="1" applyAlignment="1">
      <alignment horizontal="left"/>
    </xf>
    <xf numFmtId="0" fontId="54" fillId="34" borderId="0" xfId="0" applyFont="1" applyFill="1" applyAlignment="1">
      <alignment horizontal="left"/>
    </xf>
    <xf numFmtId="4" fontId="13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54" fillId="34" borderId="0" xfId="0" applyFont="1" applyFill="1" applyAlignment="1">
      <alignment wrapText="1"/>
    </xf>
    <xf numFmtId="4" fontId="7" fillId="34" borderId="0" xfId="0" applyNumberFormat="1" applyFont="1" applyFill="1" applyAlignment="1">
      <alignment wrapText="1"/>
    </xf>
    <xf numFmtId="0" fontId="0" fillId="34" borderId="0" xfId="0" applyFill="1" applyAlignment="1">
      <alignment wrapText="1"/>
    </xf>
    <xf numFmtId="4" fontId="7" fillId="34" borderId="0" xfId="0" applyNumberFormat="1" applyFont="1" applyFill="1" applyAlignment="1">
      <alignment wrapText="1"/>
    </xf>
    <xf numFmtId="0" fontId="54" fillId="34" borderId="0" xfId="0" applyFont="1" applyFill="1" applyAlignment="1">
      <alignment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52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16" fontId="57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2" fontId="0" fillId="0" borderId="0" xfId="0" applyNumberFormat="1" applyAlignment="1">
      <alignment/>
    </xf>
    <xf numFmtId="4" fontId="17" fillId="34" borderId="0" xfId="0" applyNumberFormat="1" applyFont="1" applyFill="1" applyAlignment="1">
      <alignment/>
    </xf>
    <xf numFmtId="0" fontId="59" fillId="0" borderId="0" xfId="0" applyFont="1" applyAlignment="1">
      <alignment horizontal="center"/>
    </xf>
    <xf numFmtId="0" fontId="10" fillId="0" borderId="0" xfId="0" applyFont="1" applyAlignment="1">
      <alignment/>
    </xf>
    <xf numFmtId="4" fontId="8" fillId="34" borderId="0" xfId="0" applyNumberFormat="1" applyFont="1" applyFill="1" applyAlignment="1">
      <alignment/>
    </xf>
    <xf numFmtId="9" fontId="16" fillId="34" borderId="0" xfId="59" applyFont="1" applyFill="1" applyAlignment="1">
      <alignment/>
    </xf>
    <xf numFmtId="4" fontId="8" fillId="34" borderId="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4" fontId="16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6" fillId="34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6" fillId="34" borderId="10" xfId="42" applyNumberFormat="1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9" fontId="6" fillId="34" borderId="0" xfId="59" applyFont="1" applyFill="1" applyBorder="1" applyAlignment="1">
      <alignment/>
    </xf>
    <xf numFmtId="179" fontId="6" fillId="34" borderId="0" xfId="42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179" fontId="7" fillId="34" borderId="0" xfId="42" applyFont="1" applyFill="1" applyBorder="1" applyAlignment="1">
      <alignment/>
    </xf>
    <xf numFmtId="179" fontId="7" fillId="34" borderId="0" xfId="42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2" fontId="52" fillId="34" borderId="0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4" fontId="6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0" fontId="17" fillId="0" borderId="0" xfId="0" applyFont="1" applyAlignment="1">
      <alignment/>
    </xf>
    <xf numFmtId="4" fontId="1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4" fontId="6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" fontId="6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9" fontId="6" fillId="34" borderId="10" xfId="59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179" fontId="2" fillId="37" borderId="10" xfId="42" applyFont="1" applyFill="1" applyBorder="1" applyAlignment="1">
      <alignment horizontal="center"/>
    </xf>
    <xf numFmtId="179" fontId="6" fillId="34" borderId="10" xfId="42" applyFont="1" applyFill="1" applyBorder="1" applyAlignment="1">
      <alignment horizontal="center"/>
    </xf>
    <xf numFmtId="179" fontId="54" fillId="34" borderId="10" xfId="42" applyFont="1" applyFill="1" applyBorder="1" applyAlignment="1">
      <alignment/>
    </xf>
    <xf numFmtId="179" fontId="6" fillId="36" borderId="10" xfId="42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79" fontId="15" fillId="34" borderId="10" xfId="42" applyFont="1" applyFill="1" applyBorder="1" applyAlignment="1">
      <alignment horizontal="center" wrapText="1"/>
    </xf>
    <xf numFmtId="179" fontId="15" fillId="34" borderId="10" xfId="42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79" fontId="15" fillId="36" borderId="10" xfId="42" applyFont="1" applyFill="1" applyBorder="1" applyAlignment="1">
      <alignment horizontal="center"/>
    </xf>
    <xf numFmtId="179" fontId="15" fillId="34" borderId="10" xfId="42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15" fillId="33" borderId="15" xfId="0" applyNumberFormat="1" applyFont="1" applyFill="1" applyBorder="1" applyAlignment="1">
      <alignment horizontal="center"/>
    </xf>
    <xf numFmtId="1" fontId="15" fillId="34" borderId="15" xfId="0" applyNumberFormat="1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179" fontId="54" fillId="37" borderId="10" xfId="42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54" fillId="35" borderId="10" xfId="0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10" fontId="6" fillId="34" borderId="10" xfId="42" applyNumberFormat="1" applyFont="1" applyFill="1" applyBorder="1" applyAlignment="1">
      <alignment/>
    </xf>
    <xf numFmtId="179" fontId="6" fillId="35" borderId="10" xfId="42" applyFont="1" applyFill="1" applyBorder="1" applyAlignment="1">
      <alignment horizontal="center"/>
    </xf>
    <xf numFmtId="4" fontId="7" fillId="34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52" fillId="0" borderId="11" xfId="0" applyFont="1" applyBorder="1" applyAlignment="1">
      <alignment/>
    </xf>
    <xf numFmtId="4" fontId="8" fillId="34" borderId="18" xfId="0" applyNumberFormat="1" applyFont="1" applyFill="1" applyBorder="1" applyAlignment="1">
      <alignment/>
    </xf>
    <xf numFmtId="4" fontId="8" fillId="34" borderId="18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57" fillId="0" borderId="11" xfId="0" applyFont="1" applyBorder="1" applyAlignment="1">
      <alignment/>
    </xf>
    <xf numFmtId="2" fontId="52" fillId="34" borderId="10" xfId="0" applyNumberFormat="1" applyFont="1" applyFill="1" applyBorder="1" applyAlignment="1">
      <alignment/>
    </xf>
    <xf numFmtId="2" fontId="52" fillId="34" borderId="11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57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6" fillId="33" borderId="0" xfId="42" applyNumberFormat="1" applyFont="1" applyFill="1" applyBorder="1" applyAlignment="1">
      <alignment/>
    </xf>
    <xf numFmtId="4" fontId="6" fillId="34" borderId="0" xfId="42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79" fontId="54" fillId="36" borderId="10" xfId="42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179" fontId="60" fillId="34" borderId="0" xfId="0" applyNumberFormat="1" applyFont="1" applyFill="1" applyAlignment="1">
      <alignment/>
    </xf>
    <xf numFmtId="4" fontId="7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7" fillId="34" borderId="20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9" fontId="60" fillId="34" borderId="1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4" fillId="34" borderId="18" xfId="0" applyFont="1" applyFill="1" applyBorder="1" applyAlignment="1">
      <alignment/>
    </xf>
    <xf numFmtId="0" fontId="1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9" fontId="18" fillId="34" borderId="0" xfId="59" applyFont="1" applyFill="1" applyBorder="1" applyAlignment="1">
      <alignment/>
    </xf>
    <xf numFmtId="0" fontId="54" fillId="34" borderId="21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17" fillId="0" borderId="20" xfId="0" applyFont="1" applyBorder="1" applyAlignment="1">
      <alignment/>
    </xf>
    <xf numFmtId="0" fontId="54" fillId="34" borderId="22" xfId="0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4" fontId="17" fillId="34" borderId="23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17" fillId="0" borderId="11" xfId="0" applyFont="1" applyBorder="1" applyAlignment="1">
      <alignment/>
    </xf>
    <xf numFmtId="0" fontId="0" fillId="34" borderId="18" xfId="0" applyFont="1" applyFill="1" applyBorder="1" applyAlignment="1">
      <alignment/>
    </xf>
    <xf numFmtId="9" fontId="18" fillId="34" borderId="11" xfId="59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4" fontId="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7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54" fillId="34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9" fontId="18" fillId="34" borderId="20" xfId="59" applyFont="1" applyFill="1" applyBorder="1" applyAlignment="1">
      <alignment/>
    </xf>
    <xf numFmtId="0" fontId="10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2" fillId="34" borderId="19" xfId="0" applyFont="1" applyFill="1" applyBorder="1" applyAlignment="1">
      <alignment horizontal="left"/>
    </xf>
    <xf numFmtId="179" fontId="12" fillId="34" borderId="19" xfId="42" applyFont="1" applyFill="1" applyBorder="1" applyAlignment="1">
      <alignment horizontal="right"/>
    </xf>
    <xf numFmtId="0" fontId="12" fillId="34" borderId="25" xfId="0" applyFont="1" applyFill="1" applyBorder="1" applyAlignment="1">
      <alignment horizontal="left"/>
    </xf>
    <xf numFmtId="179" fontId="12" fillId="34" borderId="20" xfId="42" applyFont="1" applyFill="1" applyBorder="1" applyAlignment="1">
      <alignment horizontal="right"/>
    </xf>
    <xf numFmtId="179" fontId="12" fillId="34" borderId="11" xfId="42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179" fontId="12" fillId="34" borderId="0" xfId="42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179" fontId="12" fillId="34" borderId="18" xfId="42" applyFont="1" applyFill="1" applyBorder="1" applyAlignment="1">
      <alignment/>
    </xf>
    <xf numFmtId="179" fontId="12" fillId="34" borderId="20" xfId="42" applyFont="1" applyFill="1" applyBorder="1" applyAlignment="1">
      <alignment/>
    </xf>
    <xf numFmtId="179" fontId="12" fillId="34" borderId="22" xfId="42" applyFont="1" applyFill="1" applyBorder="1" applyAlignment="1">
      <alignment/>
    </xf>
    <xf numFmtId="0" fontId="12" fillId="34" borderId="25" xfId="0" applyFont="1" applyFill="1" applyBorder="1" applyAlignment="1">
      <alignment horizontal="left" wrapText="1"/>
    </xf>
    <xf numFmtId="2" fontId="52" fillId="0" borderId="19" xfId="0" applyNumberFormat="1" applyFont="1" applyBorder="1" applyAlignment="1">
      <alignment/>
    </xf>
    <xf numFmtId="0" fontId="12" fillId="34" borderId="19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9" fontId="6" fillId="34" borderId="10" xfId="59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left" wrapText="1"/>
    </xf>
    <xf numFmtId="179" fontId="62" fillId="34" borderId="10" xfId="42" applyFont="1" applyFill="1" applyBorder="1" applyAlignment="1">
      <alignment horizontal="center"/>
    </xf>
    <xf numFmtId="179" fontId="54" fillId="34" borderId="10" xfId="42" applyFont="1" applyFill="1" applyBorder="1" applyAlignment="1">
      <alignment horizontal="center"/>
    </xf>
    <xf numFmtId="9" fontId="54" fillId="34" borderId="10" xfId="59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left" wrapText="1"/>
    </xf>
    <xf numFmtId="4" fontId="54" fillId="33" borderId="10" xfId="0" applyNumberFormat="1" applyFont="1" applyFill="1" applyBorder="1" applyAlignment="1">
      <alignment/>
    </xf>
    <xf numFmtId="4" fontId="54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15" fillId="33" borderId="30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9" fontId="6" fillId="34" borderId="10" xfId="59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0" fontId="12" fillId="36" borderId="31" xfId="0" applyFont="1" applyFill="1" applyBorder="1" applyAlignment="1">
      <alignment horizontal="left"/>
    </xf>
    <xf numFmtId="179" fontId="12" fillId="36" borderId="29" xfId="42" applyFont="1" applyFill="1" applyBorder="1" applyAlignment="1">
      <alignment/>
    </xf>
    <xf numFmtId="179" fontId="12" fillId="36" borderId="32" xfId="42" applyFont="1" applyFill="1" applyBorder="1" applyAlignment="1">
      <alignment/>
    </xf>
    <xf numFmtId="179" fontId="12" fillId="36" borderId="19" xfId="42" applyFont="1" applyFill="1" applyBorder="1" applyAlignment="1">
      <alignment/>
    </xf>
    <xf numFmtId="4" fontId="12" fillId="36" borderId="18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 wrapText="1"/>
    </xf>
    <xf numFmtId="4" fontId="18" fillId="34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179" fontId="57" fillId="34" borderId="24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1" fontId="15" fillId="34" borderId="14" xfId="0" applyNumberFormat="1" applyFont="1" applyFill="1" applyBorder="1" applyAlignment="1">
      <alignment horizontal="center"/>
    </xf>
    <xf numFmtId="179" fontId="6" fillId="34" borderId="24" xfId="42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79" fontId="0" fillId="34" borderId="0" xfId="0" applyNumberFormat="1" applyFill="1" applyAlignment="1">
      <alignment/>
    </xf>
    <xf numFmtId="0" fontId="15" fillId="34" borderId="17" xfId="0" applyFont="1" applyFill="1" applyBorder="1" applyAlignment="1">
      <alignment horizontal="center"/>
    </xf>
    <xf numFmtId="179" fontId="6" fillId="34" borderId="18" xfId="42" applyFont="1" applyFill="1" applyBorder="1" applyAlignment="1">
      <alignment/>
    </xf>
    <xf numFmtId="9" fontId="6" fillId="34" borderId="18" xfId="59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179" fontId="54" fillId="34" borderId="18" xfId="42" applyFont="1" applyFill="1" applyBorder="1" applyAlignment="1">
      <alignment/>
    </xf>
    <xf numFmtId="9" fontId="6" fillId="34" borderId="18" xfId="59" applyFont="1" applyFill="1" applyBorder="1" applyAlignment="1">
      <alignment wrapText="1"/>
    </xf>
    <xf numFmtId="4" fontId="6" fillId="34" borderId="18" xfId="0" applyNumberFormat="1" applyFont="1" applyFill="1" applyBorder="1" applyAlignment="1">
      <alignment wrapText="1"/>
    </xf>
    <xf numFmtId="4" fontId="6" fillId="34" borderId="18" xfId="0" applyNumberFormat="1" applyFont="1" applyFill="1" applyBorder="1" applyAlignment="1">
      <alignment horizontal="right"/>
    </xf>
    <xf numFmtId="179" fontId="6" fillId="36" borderId="33" xfId="42" applyFont="1" applyFill="1" applyBorder="1" applyAlignment="1">
      <alignment/>
    </xf>
    <xf numFmtId="179" fontId="2" fillId="36" borderId="34" xfId="42" applyFont="1" applyFill="1" applyBorder="1" applyAlignment="1">
      <alignment/>
    </xf>
    <xf numFmtId="4" fontId="6" fillId="34" borderId="33" xfId="0" applyNumberFormat="1" applyFont="1" applyFill="1" applyBorder="1" applyAlignment="1">
      <alignment/>
    </xf>
    <xf numFmtId="179" fontId="2" fillId="34" borderId="34" xfId="42" applyFont="1" applyFill="1" applyBorder="1" applyAlignment="1">
      <alignment/>
    </xf>
    <xf numFmtId="179" fontId="6" fillId="36" borderId="34" xfId="42" applyFont="1" applyFill="1" applyBorder="1" applyAlignment="1">
      <alignment/>
    </xf>
    <xf numFmtId="179" fontId="6" fillId="34" borderId="34" xfId="42" applyFont="1" applyFill="1" applyBorder="1" applyAlignment="1">
      <alignment/>
    </xf>
    <xf numFmtId="179" fontId="54" fillId="36" borderId="33" xfId="42" applyFont="1" applyFill="1" applyBorder="1" applyAlignment="1">
      <alignment/>
    </xf>
    <xf numFmtId="179" fontId="6" fillId="35" borderId="33" xfId="42" applyFont="1" applyFill="1" applyBorder="1" applyAlignment="1">
      <alignment/>
    </xf>
    <xf numFmtId="179" fontId="6" fillId="35" borderId="34" xfId="42" applyFont="1" applyFill="1" applyBorder="1" applyAlignment="1">
      <alignment/>
    </xf>
    <xf numFmtId="4" fontId="6" fillId="34" borderId="33" xfId="0" applyNumberFormat="1" applyFont="1" applyFill="1" applyBorder="1" applyAlignment="1">
      <alignment wrapText="1"/>
    </xf>
    <xf numFmtId="4" fontId="6" fillId="35" borderId="33" xfId="0" applyNumberFormat="1" applyFont="1" applyFill="1" applyBorder="1" applyAlignment="1">
      <alignment wrapText="1"/>
    </xf>
    <xf numFmtId="4" fontId="6" fillId="34" borderId="33" xfId="0" applyNumberFormat="1" applyFont="1" applyFill="1" applyBorder="1" applyAlignment="1">
      <alignment horizontal="right"/>
    </xf>
    <xf numFmtId="179" fontId="6" fillId="34" borderId="33" xfId="42" applyFont="1" applyFill="1" applyBorder="1" applyAlignment="1">
      <alignment/>
    </xf>
    <xf numFmtId="179" fontId="54" fillId="36" borderId="34" xfId="0" applyNumberFormat="1" applyFont="1" applyFill="1" applyBorder="1" applyAlignment="1">
      <alignment/>
    </xf>
    <xf numFmtId="4" fontId="6" fillId="36" borderId="33" xfId="0" applyNumberFormat="1" applyFont="1" applyFill="1" applyBorder="1" applyAlignment="1">
      <alignment/>
    </xf>
    <xf numFmtId="4" fontId="54" fillId="36" borderId="34" xfId="0" applyNumberFormat="1" applyFont="1" applyFill="1" applyBorder="1" applyAlignment="1">
      <alignment/>
    </xf>
    <xf numFmtId="4" fontId="6" fillId="35" borderId="33" xfId="0" applyNumberFormat="1" applyFont="1" applyFill="1" applyBorder="1" applyAlignment="1">
      <alignment/>
    </xf>
    <xf numFmtId="4" fontId="54" fillId="35" borderId="34" xfId="0" applyNumberFormat="1" applyFont="1" applyFill="1" applyBorder="1" applyAlignment="1">
      <alignment/>
    </xf>
    <xf numFmtId="179" fontId="54" fillId="35" borderId="34" xfId="0" applyNumberFormat="1" applyFont="1" applyFill="1" applyBorder="1" applyAlignment="1">
      <alignment/>
    </xf>
    <xf numFmtId="4" fontId="6" fillId="36" borderId="34" xfId="0" applyNumberFormat="1" applyFont="1" applyFill="1" applyBorder="1" applyAlignment="1">
      <alignment horizontal="right"/>
    </xf>
    <xf numFmtId="4" fontId="6" fillId="34" borderId="34" xfId="0" applyNumberFormat="1" applyFont="1" applyFill="1" applyBorder="1" applyAlignment="1">
      <alignment horizontal="right"/>
    </xf>
    <xf numFmtId="4" fontId="7" fillId="36" borderId="35" xfId="0" applyNumberFormat="1" applyFont="1" applyFill="1" applyBorder="1" applyAlignment="1">
      <alignment horizontal="right"/>
    </xf>
    <xf numFmtId="4" fontId="7" fillId="36" borderId="36" xfId="0" applyNumberFormat="1" applyFont="1" applyFill="1" applyBorder="1" applyAlignment="1">
      <alignment horizontal="right"/>
    </xf>
    <xf numFmtId="4" fontId="6" fillId="36" borderId="36" xfId="0" applyNumberFormat="1" applyFont="1" applyFill="1" applyBorder="1" applyAlignment="1">
      <alignment horizontal="right"/>
    </xf>
    <xf numFmtId="4" fontId="7" fillId="36" borderId="37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36" borderId="19" xfId="0" applyFont="1" applyFill="1" applyBorder="1" applyAlignment="1">
      <alignment wrapText="1"/>
    </xf>
    <xf numFmtId="0" fontId="2" fillId="37" borderId="19" xfId="0" applyFont="1" applyFill="1" applyBorder="1" applyAlignment="1">
      <alignment wrapText="1"/>
    </xf>
    <xf numFmtId="0" fontId="2" fillId="35" borderId="19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6" borderId="19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 wrapText="1"/>
    </xf>
    <xf numFmtId="0" fontId="54" fillId="35" borderId="19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7" fillId="36" borderId="19" xfId="0" applyFont="1" applyFill="1" applyBorder="1" applyAlignment="1">
      <alignment horizontal="right"/>
    </xf>
    <xf numFmtId="0" fontId="20" fillId="33" borderId="15" xfId="0" applyFont="1" applyFill="1" applyBorder="1" applyAlignment="1">
      <alignment horizontal="center"/>
    </xf>
    <xf numFmtId="4" fontId="6" fillId="0" borderId="33" xfId="0" applyNumberFormat="1" applyFont="1" applyBorder="1" applyAlignment="1">
      <alignment/>
    </xf>
    <xf numFmtId="179" fontId="54" fillId="37" borderId="33" xfId="42" applyFont="1" applyFill="1" applyBorder="1" applyAlignment="1">
      <alignment/>
    </xf>
    <xf numFmtId="4" fontId="6" fillId="0" borderId="33" xfId="0" applyNumberFormat="1" applyFont="1" applyBorder="1" applyAlignment="1">
      <alignment wrapText="1"/>
    </xf>
    <xf numFmtId="4" fontId="6" fillId="0" borderId="33" xfId="0" applyNumberFormat="1" applyFont="1" applyBorder="1" applyAlignment="1">
      <alignment horizontal="right"/>
    </xf>
    <xf numFmtId="4" fontId="2" fillId="34" borderId="18" xfId="0" applyNumberFormat="1" applyFont="1" applyFill="1" applyBorder="1" applyAlignment="1">
      <alignment horizontal="right"/>
    </xf>
    <xf numFmtId="4" fontId="6" fillId="36" borderId="33" xfId="0" applyNumberFormat="1" applyFont="1" applyFill="1" applyBorder="1" applyAlignment="1">
      <alignment horizontal="right"/>
    </xf>
    <xf numFmtId="0" fontId="63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57" fillId="34" borderId="24" xfId="0" applyNumberFormat="1" applyFont="1" applyFill="1" applyBorder="1" applyAlignment="1">
      <alignment/>
    </xf>
    <xf numFmtId="0" fontId="23" fillId="34" borderId="28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7"/>
  <sheetViews>
    <sheetView tabSelected="1" zoomScalePageLayoutView="0" workbookViewId="0" topLeftCell="A48">
      <selection activeCell="P55" sqref="P55"/>
    </sheetView>
  </sheetViews>
  <sheetFormatPr defaultColWidth="9.140625" defaultRowHeight="15"/>
  <cols>
    <col min="1" max="1" width="6.00390625" style="0" customWidth="1"/>
    <col min="2" max="2" width="17.57421875" style="0" customWidth="1"/>
    <col min="3" max="3" width="13.00390625" style="4" customWidth="1"/>
    <col min="4" max="4" width="12.57421875" style="0" customWidth="1"/>
    <col min="5" max="5" width="11.7109375" style="0" customWidth="1"/>
    <col min="6" max="6" width="15.28125" style="15" customWidth="1"/>
    <col min="7" max="7" width="14.00390625" style="34" customWidth="1"/>
    <col min="8" max="8" width="12.140625" style="11" customWidth="1"/>
    <col min="9" max="9" width="6.8515625" style="11" customWidth="1"/>
    <col min="10" max="10" width="18.140625" style="30" customWidth="1"/>
    <col min="11" max="11" width="5.8515625" style="28" customWidth="1"/>
    <col min="12" max="12" width="5.00390625" style="26" customWidth="1"/>
    <col min="13" max="13" width="3.00390625" style="26" customWidth="1"/>
    <col min="14" max="14" width="13.8515625" style="0" bestFit="1" customWidth="1"/>
    <col min="15" max="18" width="19.421875" style="0" bestFit="1" customWidth="1"/>
  </cols>
  <sheetData>
    <row r="3" spans="2:11" ht="15.75">
      <c r="B3" s="1" t="s">
        <v>1</v>
      </c>
      <c r="C3" s="3"/>
      <c r="G3" s="29"/>
      <c r="K3" s="25"/>
    </row>
    <row r="4" spans="2:11" ht="15.75">
      <c r="B4" s="1" t="s">
        <v>2</v>
      </c>
      <c r="C4" s="3"/>
      <c r="G4" s="29"/>
      <c r="K4" s="25"/>
    </row>
    <row r="5" spans="2:11" ht="15.75">
      <c r="B5" s="1" t="s">
        <v>3</v>
      </c>
      <c r="C5" s="3"/>
      <c r="G5" s="29"/>
      <c r="K5" s="25"/>
    </row>
    <row r="6" spans="2:14" ht="15.75">
      <c r="B6" s="1"/>
      <c r="C6" s="3"/>
      <c r="G6" s="29"/>
      <c r="K6" s="25"/>
      <c r="N6" s="11"/>
    </row>
    <row r="7" spans="3:14" ht="15">
      <c r="C7"/>
      <c r="D7" s="12"/>
      <c r="F7"/>
      <c r="G7" s="39"/>
      <c r="H7" s="40"/>
      <c r="I7" s="40"/>
      <c r="J7" s="38"/>
      <c r="K7" s="41"/>
      <c r="L7" s="42"/>
      <c r="M7" s="42"/>
      <c r="N7" s="11"/>
    </row>
    <row r="8" spans="3:14" ht="15">
      <c r="C8"/>
      <c r="D8" s="12"/>
      <c r="F8"/>
      <c r="G8" s="39"/>
      <c r="H8" s="40"/>
      <c r="I8" s="40"/>
      <c r="J8" s="38"/>
      <c r="K8" s="41"/>
      <c r="L8" s="42"/>
      <c r="M8" s="42"/>
      <c r="N8" s="11"/>
    </row>
    <row r="9" spans="2:14" ht="21">
      <c r="B9" s="53" t="s">
        <v>153</v>
      </c>
      <c r="C9"/>
      <c r="D9" s="54"/>
      <c r="E9" s="53"/>
      <c r="F9" s="53"/>
      <c r="G9" s="39"/>
      <c r="H9" s="40"/>
      <c r="I9" s="40"/>
      <c r="J9" s="38"/>
      <c r="K9" s="41"/>
      <c r="L9" s="42"/>
      <c r="M9" s="42"/>
      <c r="N9" s="11"/>
    </row>
    <row r="10" spans="2:14" ht="21">
      <c r="B10" s="53"/>
      <c r="C10"/>
      <c r="D10" s="54"/>
      <c r="E10" s="53"/>
      <c r="F10" s="53"/>
      <c r="G10" s="39"/>
      <c r="H10" s="40"/>
      <c r="I10" s="40"/>
      <c r="J10" s="38"/>
      <c r="K10" s="41"/>
      <c r="L10" s="42"/>
      <c r="M10" s="42"/>
      <c r="N10" s="11"/>
    </row>
    <row r="11" spans="2:14" ht="21">
      <c r="B11" s="53"/>
      <c r="C11"/>
      <c r="D11" s="54"/>
      <c r="E11" s="53"/>
      <c r="F11" s="53"/>
      <c r="G11" s="39"/>
      <c r="H11" s="40"/>
      <c r="I11" s="40"/>
      <c r="J11" s="38"/>
      <c r="K11" s="41"/>
      <c r="L11" s="42"/>
      <c r="M11" s="42"/>
      <c r="N11" s="11"/>
    </row>
    <row r="12" spans="3:14" ht="15">
      <c r="C12"/>
      <c r="D12" s="12"/>
      <c r="F12"/>
      <c r="G12" s="39"/>
      <c r="H12" s="40"/>
      <c r="I12" s="40"/>
      <c r="J12" s="38"/>
      <c r="K12" s="41"/>
      <c r="L12" s="42"/>
      <c r="M12" s="42"/>
      <c r="N12" s="11"/>
    </row>
    <row r="13" spans="1:14" ht="18.75">
      <c r="A13" s="55" t="s">
        <v>101</v>
      </c>
      <c r="B13" s="56" t="s">
        <v>102</v>
      </c>
      <c r="C13" s="56"/>
      <c r="D13" s="57"/>
      <c r="F13"/>
      <c r="G13" s="29"/>
      <c r="K13" s="25"/>
      <c r="N13" s="11"/>
    </row>
    <row r="14" spans="3:14" ht="15">
      <c r="C14"/>
      <c r="D14" s="12"/>
      <c r="F14"/>
      <c r="G14" s="29"/>
      <c r="K14" s="25"/>
      <c r="N14" s="11"/>
    </row>
    <row r="15" spans="1:14" ht="21">
      <c r="A15" s="63" t="s">
        <v>103</v>
      </c>
      <c r="C15"/>
      <c r="D15" s="12"/>
      <c r="F15"/>
      <c r="G15" s="43"/>
      <c r="H15" s="44"/>
      <c r="I15" s="45"/>
      <c r="J15" s="31"/>
      <c r="K15" s="25"/>
      <c r="L15" s="46"/>
      <c r="M15" s="46"/>
      <c r="N15" s="11"/>
    </row>
    <row r="16" spans="1:14" ht="15.75">
      <c r="A16" s="63" t="s">
        <v>104</v>
      </c>
      <c r="C16"/>
      <c r="D16" s="12"/>
      <c r="F16"/>
      <c r="G16" s="29"/>
      <c r="K16" s="25"/>
      <c r="N16" s="11"/>
    </row>
    <row r="17" spans="1:14" ht="15.75">
      <c r="A17" s="63" t="s">
        <v>105</v>
      </c>
      <c r="C17"/>
      <c r="D17" s="12"/>
      <c r="F17"/>
      <c r="G17" s="29"/>
      <c r="K17" s="25"/>
      <c r="N17" s="11"/>
    </row>
    <row r="18" spans="1:14" ht="18.75">
      <c r="A18" s="63" t="s">
        <v>106</v>
      </c>
      <c r="C18"/>
      <c r="D18" s="12"/>
      <c r="F18"/>
      <c r="H18" s="47"/>
      <c r="I18" s="32"/>
      <c r="J18" s="31"/>
      <c r="L18" s="25"/>
      <c r="M18" s="27"/>
      <c r="N18" s="11"/>
    </row>
    <row r="19" spans="1:14" ht="15.75">
      <c r="A19" s="63" t="s">
        <v>107</v>
      </c>
      <c r="C19"/>
      <c r="D19" s="12"/>
      <c r="F19"/>
      <c r="G19" s="29"/>
      <c r="N19" s="11"/>
    </row>
    <row r="20" spans="1:14" ht="15.75">
      <c r="A20" s="63" t="s">
        <v>108</v>
      </c>
      <c r="C20"/>
      <c r="D20" s="12"/>
      <c r="F20"/>
      <c r="G20" s="29"/>
      <c r="N20" s="11"/>
    </row>
    <row r="21" spans="1:14" ht="15.75">
      <c r="A21" s="63"/>
      <c r="C21"/>
      <c r="D21" s="12"/>
      <c r="F21"/>
      <c r="G21" s="29"/>
      <c r="K21" s="25"/>
      <c r="N21" s="11"/>
    </row>
    <row r="22" spans="1:14" ht="15.75">
      <c r="A22" s="63" t="s">
        <v>109</v>
      </c>
      <c r="C22"/>
      <c r="D22" s="12"/>
      <c r="F22"/>
      <c r="G22" s="29"/>
      <c r="K22" s="25"/>
      <c r="N22" s="11"/>
    </row>
    <row r="23" spans="1:14" ht="15.75">
      <c r="A23" s="63" t="s">
        <v>154</v>
      </c>
      <c r="C23"/>
      <c r="D23" s="12"/>
      <c r="F23"/>
      <c r="G23" s="29"/>
      <c r="K23" s="25"/>
      <c r="N23" s="11"/>
    </row>
    <row r="24" spans="1:14" s="7" customFormat="1" ht="15.75">
      <c r="A24" s="64"/>
      <c r="C24" s="6"/>
      <c r="F24" s="16"/>
      <c r="G24" s="49"/>
      <c r="H24" s="50"/>
      <c r="I24" s="50"/>
      <c r="J24" s="48"/>
      <c r="K24" s="51"/>
      <c r="L24" s="52"/>
      <c r="M24" s="52"/>
      <c r="N24" s="50"/>
    </row>
    <row r="25" spans="1:14" s="7" customFormat="1" ht="15.75">
      <c r="A25" s="64"/>
      <c r="C25" s="6"/>
      <c r="F25" s="16"/>
      <c r="G25" s="49"/>
      <c r="H25" s="50"/>
      <c r="I25" s="50"/>
      <c r="J25" s="48"/>
      <c r="K25" s="51"/>
      <c r="L25" s="52"/>
      <c r="M25" s="52"/>
      <c r="N25" s="50"/>
    </row>
    <row r="26" spans="1:14" s="7" customFormat="1" ht="15.75">
      <c r="A26" s="64"/>
      <c r="C26" s="6"/>
      <c r="F26" s="16"/>
      <c r="G26" s="49"/>
      <c r="H26" s="50"/>
      <c r="I26" s="50"/>
      <c r="J26" s="48"/>
      <c r="K26" s="51"/>
      <c r="L26" s="52"/>
      <c r="M26" s="52"/>
      <c r="N26" s="50"/>
    </row>
    <row r="27" spans="1:14" ht="15.75">
      <c r="A27" s="65" t="s">
        <v>110</v>
      </c>
      <c r="B27" s="61" t="s">
        <v>111</v>
      </c>
      <c r="C27" s="56"/>
      <c r="D27" s="57"/>
      <c r="E27" s="56"/>
      <c r="F27" s="8"/>
      <c r="G27" s="29"/>
      <c r="K27" s="25"/>
      <c r="N27" s="11"/>
    </row>
    <row r="28" spans="1:14" ht="15.75">
      <c r="A28" s="63"/>
      <c r="B28" s="61"/>
      <c r="C28" s="56"/>
      <c r="D28" s="57"/>
      <c r="E28" s="56"/>
      <c r="F28" s="8"/>
      <c r="G28" s="29"/>
      <c r="K28" s="25"/>
      <c r="N28" s="11"/>
    </row>
    <row r="29" spans="1:14" ht="15.75">
      <c r="A29" s="63"/>
      <c r="B29" s="8" t="s">
        <v>112</v>
      </c>
      <c r="C29" s="8"/>
      <c r="D29" s="62"/>
      <c r="E29" s="8"/>
      <c r="F29"/>
      <c r="G29" s="29"/>
      <c r="K29" s="25"/>
      <c r="N29" s="11"/>
    </row>
    <row r="30" spans="1:14" ht="15.75">
      <c r="A30" s="63"/>
      <c r="B30" s="8"/>
      <c r="C30" s="8"/>
      <c r="D30" s="62"/>
      <c r="E30" s="8"/>
      <c r="F30"/>
      <c r="G30" s="29"/>
      <c r="K30" s="25"/>
      <c r="N30" s="11"/>
    </row>
    <row r="31" spans="1:14" ht="15.75">
      <c r="A31" s="63" t="s">
        <v>152</v>
      </c>
      <c r="C31"/>
      <c r="D31" s="12"/>
      <c r="F31"/>
      <c r="G31" s="29"/>
      <c r="K31" s="25"/>
      <c r="N31" s="11"/>
    </row>
    <row r="32" spans="1:14" ht="15.75">
      <c r="A32" s="63" t="s">
        <v>155</v>
      </c>
      <c r="C32" s="57"/>
      <c r="D32" s="12"/>
      <c r="F32" s="171">
        <f>+J50</f>
        <v>305967675.29999995</v>
      </c>
      <c r="G32" s="67" t="s">
        <v>116</v>
      </c>
      <c r="K32" s="25"/>
      <c r="N32" s="11"/>
    </row>
    <row r="33" spans="1:14" ht="15.75">
      <c r="A33" s="63"/>
      <c r="C33" s="57"/>
      <c r="D33" s="12"/>
      <c r="F33"/>
      <c r="G33" s="29"/>
      <c r="K33" s="25"/>
      <c r="N33" s="11"/>
    </row>
    <row r="34" spans="1:14" ht="15.75">
      <c r="A34" s="63"/>
      <c r="C34" s="57"/>
      <c r="D34" s="12"/>
      <c r="F34"/>
      <c r="G34" s="29"/>
      <c r="K34" s="25"/>
      <c r="N34" s="11"/>
    </row>
    <row r="35" spans="1:14" ht="15.75">
      <c r="A35" s="63"/>
      <c r="C35" s="57"/>
      <c r="D35" s="12"/>
      <c r="F35"/>
      <c r="G35" s="29"/>
      <c r="K35" s="25"/>
      <c r="N35" s="11"/>
    </row>
    <row r="36" spans="1:14" ht="15.75">
      <c r="A36" s="63"/>
      <c r="C36" s="57"/>
      <c r="D36" s="12"/>
      <c r="F36"/>
      <c r="G36" s="29"/>
      <c r="K36" s="25"/>
      <c r="N36" s="11"/>
    </row>
    <row r="37" spans="1:14" ht="15.75">
      <c r="A37" s="63"/>
      <c r="C37" s="57"/>
      <c r="D37" s="12"/>
      <c r="F37"/>
      <c r="G37" s="29"/>
      <c r="K37" s="25"/>
      <c r="N37" s="11"/>
    </row>
    <row r="38" spans="1:14" ht="18.75">
      <c r="A38" s="68" t="s">
        <v>117</v>
      </c>
      <c r="B38" s="60" t="s">
        <v>118</v>
      </c>
      <c r="C38" s="94"/>
      <c r="D38" s="95"/>
      <c r="E38" s="96"/>
      <c r="F38" s="96"/>
      <c r="G38" s="29"/>
      <c r="K38" s="25"/>
      <c r="N38" s="11"/>
    </row>
    <row r="39" spans="1:13" ht="15">
      <c r="A39" s="97"/>
      <c r="B39" s="96"/>
      <c r="C39" s="98"/>
      <c r="D39" s="96"/>
      <c r="E39" s="96"/>
      <c r="F39" s="172" t="s">
        <v>113</v>
      </c>
      <c r="G39" s="157"/>
      <c r="H39" s="58"/>
      <c r="I39" s="58"/>
      <c r="J39" s="74" t="s">
        <v>114</v>
      </c>
      <c r="K39" s="74" t="s">
        <v>115</v>
      </c>
      <c r="L39" s="59"/>
      <c r="M39" s="59"/>
    </row>
    <row r="40" spans="1:15" ht="15.75">
      <c r="A40" s="96"/>
      <c r="B40" s="99" t="s">
        <v>4</v>
      </c>
      <c r="C40" s="98"/>
      <c r="D40" s="96"/>
      <c r="E40" s="96"/>
      <c r="F40" s="75">
        <f>+F80+F81</f>
        <v>171500000</v>
      </c>
      <c r="G40" s="29"/>
      <c r="I40" s="102"/>
      <c r="J40" s="75">
        <f>+J80+J81</f>
        <v>171517822.54</v>
      </c>
      <c r="K40" s="71">
        <f aca="true" t="shared" si="0" ref="K40:K48">+J40/F40</f>
        <v>1.000103921516035</v>
      </c>
      <c r="O40" s="12"/>
    </row>
    <row r="41" spans="1:15" ht="15.75">
      <c r="A41" s="96"/>
      <c r="B41" s="99" t="s">
        <v>185</v>
      </c>
      <c r="C41" s="98"/>
      <c r="D41" s="96"/>
      <c r="E41" s="96"/>
      <c r="F41" s="100">
        <f>+F83</f>
        <v>1453000</v>
      </c>
      <c r="G41" s="29"/>
      <c r="I41" s="102"/>
      <c r="J41" s="100">
        <f>+J83</f>
        <v>1453371.01</v>
      </c>
      <c r="K41" s="71">
        <f t="shared" si="0"/>
        <v>1.0002553406744665</v>
      </c>
      <c r="O41" s="12"/>
    </row>
    <row r="42" spans="1:15" ht="15.75">
      <c r="A42" s="96"/>
      <c r="B42" s="99" t="s">
        <v>184</v>
      </c>
      <c r="C42" s="98"/>
      <c r="D42" s="96"/>
      <c r="E42" s="96"/>
      <c r="F42" s="100">
        <f>+F88</f>
        <v>3500000</v>
      </c>
      <c r="G42" s="29"/>
      <c r="I42" s="102"/>
      <c r="J42" s="100">
        <f>+J88</f>
        <v>3404533</v>
      </c>
      <c r="K42" s="71">
        <f t="shared" si="0"/>
        <v>0.9727237142857142</v>
      </c>
      <c r="O42" s="12"/>
    </row>
    <row r="43" spans="1:14" ht="15.75">
      <c r="A43" s="96"/>
      <c r="B43" s="99" t="s">
        <v>5</v>
      </c>
      <c r="C43" s="98"/>
      <c r="D43" s="96"/>
      <c r="E43" s="96"/>
      <c r="F43" s="100">
        <f>+F82</f>
        <v>29200000</v>
      </c>
      <c r="G43" s="29"/>
      <c r="I43" s="102"/>
      <c r="J43" s="100">
        <f>+J82</f>
        <v>29487198</v>
      </c>
      <c r="K43" s="71">
        <f t="shared" si="0"/>
        <v>1.0098355479452055</v>
      </c>
      <c r="N43" s="12"/>
    </row>
    <row r="44" spans="1:15" ht="15.75">
      <c r="A44" s="96"/>
      <c r="B44" s="99" t="s">
        <v>186</v>
      </c>
      <c r="C44" s="98"/>
      <c r="D44" s="96"/>
      <c r="E44" s="96"/>
      <c r="F44" s="100">
        <f>+F84+F85+F87</f>
        <v>556000</v>
      </c>
      <c r="G44" s="29"/>
      <c r="I44" s="102"/>
      <c r="J44" s="100">
        <f>+J84+J85+J87</f>
        <v>555590</v>
      </c>
      <c r="K44" s="71">
        <f t="shared" si="0"/>
        <v>0.9992625899280575</v>
      </c>
      <c r="N44" s="12"/>
      <c r="O44" s="12"/>
    </row>
    <row r="45" spans="1:15" ht="15.75">
      <c r="A45" s="96"/>
      <c r="B45" s="99" t="s">
        <v>187</v>
      </c>
      <c r="C45" s="98"/>
      <c r="D45" s="96"/>
      <c r="E45" s="96"/>
      <c r="F45" s="100">
        <f>+F86</f>
        <v>1153000</v>
      </c>
      <c r="G45" s="29"/>
      <c r="I45" s="102"/>
      <c r="J45" s="100">
        <f>+J86</f>
        <v>1153140</v>
      </c>
      <c r="K45" s="71">
        <f t="shared" si="0"/>
        <v>1.0001214223764094</v>
      </c>
      <c r="N45" s="12"/>
      <c r="O45" s="12"/>
    </row>
    <row r="46" spans="1:11" ht="15.75">
      <c r="A46" s="96"/>
      <c r="B46" s="99" t="s">
        <v>6</v>
      </c>
      <c r="C46" s="98"/>
      <c r="D46" s="96"/>
      <c r="E46" s="96"/>
      <c r="F46" s="75">
        <f>+F90+F91+F92+F93</f>
        <v>82660000</v>
      </c>
      <c r="G46" s="29"/>
      <c r="I46" s="102"/>
      <c r="J46" s="75">
        <f>+J90+J91+J92+J93</f>
        <v>91796657.62</v>
      </c>
      <c r="K46" s="71">
        <f t="shared" si="0"/>
        <v>1.1105329980643601</v>
      </c>
    </row>
    <row r="47" spans="1:11" ht="15.75">
      <c r="A47" s="96"/>
      <c r="B47" s="99" t="s">
        <v>188</v>
      </c>
      <c r="C47" s="98"/>
      <c r="D47" s="96"/>
      <c r="E47" s="96"/>
      <c r="F47" s="100">
        <f>+F94</f>
        <v>4600000</v>
      </c>
      <c r="G47" s="29"/>
      <c r="I47" s="102"/>
      <c r="J47" s="100">
        <f>+J94</f>
        <v>4665078.82</v>
      </c>
      <c r="K47" s="71">
        <f t="shared" si="0"/>
        <v>1.0141475695652176</v>
      </c>
    </row>
    <row r="48" spans="1:11" ht="15.75">
      <c r="A48" s="96"/>
      <c r="B48" s="99" t="s">
        <v>7</v>
      </c>
      <c r="C48" s="98"/>
      <c r="D48" s="96"/>
      <c r="E48" s="96"/>
      <c r="F48" s="100">
        <f>+F99</f>
        <v>1900000</v>
      </c>
      <c r="G48" s="29"/>
      <c r="I48" s="102"/>
      <c r="J48" s="100">
        <f>+J99</f>
        <v>1934284.31</v>
      </c>
      <c r="K48" s="71">
        <f t="shared" si="0"/>
        <v>1.0180443736842106</v>
      </c>
    </row>
    <row r="49" spans="1:11" ht="15.75">
      <c r="A49" s="96"/>
      <c r="B49" s="99"/>
      <c r="C49" s="98"/>
      <c r="D49" s="96"/>
      <c r="E49" s="96"/>
      <c r="F49" s="100"/>
      <c r="G49" s="29"/>
      <c r="I49" s="102"/>
      <c r="J49" s="75"/>
      <c r="K49" s="76"/>
    </row>
    <row r="50" spans="1:13" ht="15.75">
      <c r="A50" s="96"/>
      <c r="B50" s="99" t="s">
        <v>36</v>
      </c>
      <c r="C50" s="98"/>
      <c r="D50" s="96"/>
      <c r="E50" s="96"/>
      <c r="F50" s="101">
        <f>SUM(F40:F49)</f>
        <v>296522000</v>
      </c>
      <c r="G50" s="29"/>
      <c r="I50" s="102"/>
      <c r="J50" s="67">
        <f>SUM(J40:J49)</f>
        <v>305967675.29999995</v>
      </c>
      <c r="K50" s="71">
        <f>+J50/F50</f>
        <v>1.0318548886760508</v>
      </c>
      <c r="M50" s="59"/>
    </row>
    <row r="51" spans="1:13" ht="18.75">
      <c r="A51" s="93"/>
      <c r="B51" s="69" t="s">
        <v>124</v>
      </c>
      <c r="C51" s="9"/>
      <c r="D51" s="8"/>
      <c r="E51" s="8"/>
      <c r="F51" s="70"/>
      <c r="G51" s="157"/>
      <c r="H51" s="58"/>
      <c r="I51" s="58"/>
      <c r="J51" s="70"/>
      <c r="K51" s="71"/>
      <c r="M51" s="59"/>
    </row>
    <row r="52" spans="1:13" ht="18.75">
      <c r="A52" s="93"/>
      <c r="B52" s="158" t="s">
        <v>123</v>
      </c>
      <c r="C52" s="159"/>
      <c r="D52" s="160" t="s">
        <v>126</v>
      </c>
      <c r="E52" s="161"/>
      <c r="F52" s="162"/>
      <c r="G52" s="163" t="s">
        <v>122</v>
      </c>
      <c r="H52" s="164" t="s">
        <v>119</v>
      </c>
      <c r="I52" s="276" t="s">
        <v>120</v>
      </c>
      <c r="J52" s="165" t="s">
        <v>121</v>
      </c>
      <c r="K52" s="71"/>
      <c r="M52" s="59"/>
    </row>
    <row r="53" spans="1:13" ht="18.75">
      <c r="A53" s="93"/>
      <c r="B53" s="166" t="s">
        <v>125</v>
      </c>
      <c r="C53" s="159"/>
      <c r="D53" s="167" t="s">
        <v>117</v>
      </c>
      <c r="E53" s="161"/>
      <c r="F53" s="162"/>
      <c r="G53" s="275">
        <f>+G101</f>
        <v>207571654.54999998</v>
      </c>
      <c r="H53" s="168">
        <f>+H101</f>
        <v>98396020.75</v>
      </c>
      <c r="I53" s="169">
        <f>+I101</f>
        <v>0</v>
      </c>
      <c r="J53" s="170">
        <f>SUM(G53:I53)</f>
        <v>305967675.29999995</v>
      </c>
      <c r="K53" s="71"/>
      <c r="M53" s="59"/>
    </row>
    <row r="54" spans="1:16" ht="18.75">
      <c r="A54" s="93"/>
      <c r="B54" s="103"/>
      <c r="C54" s="98"/>
      <c r="D54" s="96"/>
      <c r="E54" s="96"/>
      <c r="F54" s="67"/>
      <c r="G54" s="104"/>
      <c r="H54" s="102"/>
      <c r="I54" s="102"/>
      <c r="J54" s="67"/>
      <c r="K54" s="71"/>
      <c r="M54" s="59"/>
      <c r="P54" s="12"/>
    </row>
    <row r="55" spans="2:11" ht="18.75">
      <c r="B55" s="223" t="s">
        <v>127</v>
      </c>
      <c r="C55" s="173"/>
      <c r="F55" s="33"/>
      <c r="G55" s="29"/>
      <c r="J55" s="33"/>
      <c r="K55" s="25"/>
    </row>
    <row r="56" spans="2:11" ht="15">
      <c r="B56" s="106" t="s">
        <v>189</v>
      </c>
      <c r="C56" s="98"/>
      <c r="D56" s="96"/>
      <c r="F56" s="33"/>
      <c r="G56" s="29"/>
      <c r="J56" s="33"/>
      <c r="K56" s="25"/>
    </row>
    <row r="57" spans="2:11" ht="15">
      <c r="B57" s="273" t="s">
        <v>148</v>
      </c>
      <c r="C57" s="98"/>
      <c r="D57" s="96"/>
      <c r="F57" s="33"/>
      <c r="G57" s="272" t="s">
        <v>190</v>
      </c>
      <c r="J57" s="33"/>
      <c r="K57" s="25"/>
    </row>
    <row r="58" spans="1:12" ht="18.75">
      <c r="A58" s="68" t="s">
        <v>128</v>
      </c>
      <c r="B58" s="69" t="s">
        <v>129</v>
      </c>
      <c r="C58" s="9"/>
      <c r="D58" s="96"/>
      <c r="E58" s="96"/>
      <c r="F58" s="105"/>
      <c r="G58" s="104"/>
      <c r="H58" s="102"/>
      <c r="I58" s="102"/>
      <c r="J58" s="105"/>
      <c r="K58" s="104"/>
      <c r="L58" s="30"/>
    </row>
    <row r="59" spans="1:13" ht="15">
      <c r="A59" s="190"/>
      <c r="B59" s="190"/>
      <c r="C59" s="192"/>
      <c r="D59" s="191"/>
      <c r="E59" s="221"/>
      <c r="F59" s="337" t="s">
        <v>113</v>
      </c>
      <c r="G59" s="193"/>
      <c r="H59" s="194"/>
      <c r="I59" s="194"/>
      <c r="J59" s="181" t="s">
        <v>114</v>
      </c>
      <c r="K59" s="73" t="s">
        <v>115</v>
      </c>
      <c r="L59" s="195"/>
      <c r="M59" s="59"/>
    </row>
    <row r="60" spans="1:12" ht="15.75">
      <c r="A60" s="187"/>
      <c r="B60" s="211" t="s">
        <v>8</v>
      </c>
      <c r="C60" s="192"/>
      <c r="D60" s="191"/>
      <c r="E60" s="191"/>
      <c r="F60" s="338">
        <f>+F108</f>
        <v>194100000</v>
      </c>
      <c r="G60" s="193"/>
      <c r="H60" s="194"/>
      <c r="I60" s="212"/>
      <c r="J60" s="338">
        <f>+J108</f>
        <v>193733953.41</v>
      </c>
      <c r="K60" s="213">
        <f aca="true" t="shared" si="1" ref="K60:K72">+J60/F60</f>
        <v>0.9981141340030911</v>
      </c>
      <c r="L60" s="195"/>
    </row>
    <row r="61" spans="1:12" ht="15.75">
      <c r="A61" s="209"/>
      <c r="B61" s="196" t="s">
        <v>9</v>
      </c>
      <c r="C61" s="197"/>
      <c r="D61" s="198"/>
      <c r="E61" s="198"/>
      <c r="F61" s="339">
        <f>+F110</f>
        <v>33300000</v>
      </c>
      <c r="G61" s="107"/>
      <c r="H61" s="199"/>
      <c r="I61" s="207"/>
      <c r="J61" s="339">
        <f>+J110</f>
        <v>33219665.31</v>
      </c>
      <c r="K61" s="200">
        <f t="shared" si="1"/>
        <v>0.9975875468468468</v>
      </c>
      <c r="L61" s="201"/>
    </row>
    <row r="62" spans="1:12" ht="15.75">
      <c r="A62" s="187"/>
      <c r="B62" s="211" t="s">
        <v>14</v>
      </c>
      <c r="C62" s="192"/>
      <c r="D62" s="191"/>
      <c r="E62" s="191"/>
      <c r="F62" s="180">
        <f>+F112</f>
        <v>70000</v>
      </c>
      <c r="G62" s="193"/>
      <c r="H62" s="194"/>
      <c r="I62" s="212"/>
      <c r="J62" s="180">
        <f>+J112</f>
        <v>56550</v>
      </c>
      <c r="K62" s="213">
        <f t="shared" si="1"/>
        <v>0.8078571428571428</v>
      </c>
      <c r="L62" s="195"/>
    </row>
    <row r="63" spans="1:12" ht="15.75">
      <c r="A63" s="209"/>
      <c r="B63" s="196" t="s">
        <v>10</v>
      </c>
      <c r="C63" s="197"/>
      <c r="D63" s="198"/>
      <c r="E63" s="198"/>
      <c r="F63" s="205">
        <f>+F114</f>
        <v>1673000</v>
      </c>
      <c r="G63" s="107"/>
      <c r="H63" s="202"/>
      <c r="I63" s="207"/>
      <c r="J63" s="205">
        <f>+J114</f>
        <v>1665184.42</v>
      </c>
      <c r="K63" s="200">
        <f t="shared" si="1"/>
        <v>0.9953284040645547</v>
      </c>
      <c r="L63" s="201"/>
    </row>
    <row r="64" spans="1:12" ht="15.75">
      <c r="A64" s="187"/>
      <c r="B64" s="211" t="s">
        <v>11</v>
      </c>
      <c r="C64" s="192"/>
      <c r="D64" s="191"/>
      <c r="E64" s="191"/>
      <c r="F64" s="180">
        <f>+F122</f>
        <v>3950000</v>
      </c>
      <c r="G64" s="193"/>
      <c r="H64" s="194"/>
      <c r="I64" s="212"/>
      <c r="J64" s="180">
        <f>+J122</f>
        <v>3847369.05</v>
      </c>
      <c r="K64" s="213">
        <f t="shared" si="1"/>
        <v>0.9740174810126582</v>
      </c>
      <c r="L64" s="195"/>
    </row>
    <row r="65" spans="1:12" ht="15.75">
      <c r="A65" s="209"/>
      <c r="B65" s="196" t="s">
        <v>12</v>
      </c>
      <c r="C65" s="197"/>
      <c r="D65" s="198"/>
      <c r="E65" s="198"/>
      <c r="F65" s="205">
        <f>+F124+F127</f>
        <v>2130000</v>
      </c>
      <c r="G65" s="107"/>
      <c r="H65" s="199"/>
      <c r="I65" s="207"/>
      <c r="J65" s="205">
        <f>+J124+J127</f>
        <v>3259088.32</v>
      </c>
      <c r="K65" s="200">
        <f t="shared" si="1"/>
        <v>1.53008841314554</v>
      </c>
      <c r="L65" s="201"/>
    </row>
    <row r="66" spans="1:16" ht="15.75">
      <c r="A66" s="187"/>
      <c r="B66" s="211" t="s">
        <v>13</v>
      </c>
      <c r="C66" s="192"/>
      <c r="D66" s="191"/>
      <c r="E66" s="191"/>
      <c r="F66" s="180">
        <f>+F129</f>
        <v>5540000</v>
      </c>
      <c r="G66" s="193"/>
      <c r="H66" s="194"/>
      <c r="I66" s="212"/>
      <c r="J66" s="180">
        <f>+J129</f>
        <v>5353492.27</v>
      </c>
      <c r="K66" s="213">
        <f t="shared" si="1"/>
        <v>0.9663343447653429</v>
      </c>
      <c r="L66" s="195"/>
      <c r="P66" s="66"/>
    </row>
    <row r="67" spans="1:16" ht="15.75">
      <c r="A67" s="209"/>
      <c r="B67" s="196" t="s">
        <v>15</v>
      </c>
      <c r="C67" s="197"/>
      <c r="D67" s="198"/>
      <c r="E67" s="198"/>
      <c r="F67" s="205">
        <f>+F141</f>
        <v>1977000</v>
      </c>
      <c r="G67" s="107"/>
      <c r="H67" s="199"/>
      <c r="I67" s="207"/>
      <c r="J67" s="205">
        <f>+J141</f>
        <v>2000807.7099999997</v>
      </c>
      <c r="K67" s="200">
        <f t="shared" si="1"/>
        <v>1.0120423419322204</v>
      </c>
      <c r="L67" s="201"/>
      <c r="P67" s="12"/>
    </row>
    <row r="68" spans="1:16" ht="15.75">
      <c r="A68" s="187"/>
      <c r="B68" s="211" t="s">
        <v>97</v>
      </c>
      <c r="C68" s="192"/>
      <c r="D68" s="191"/>
      <c r="E68" s="191"/>
      <c r="F68" s="180">
        <f>+F150</f>
        <v>9871000</v>
      </c>
      <c r="G68" s="193"/>
      <c r="H68" s="194"/>
      <c r="I68" s="212"/>
      <c r="J68" s="180">
        <f>+J150</f>
        <v>9663869.58</v>
      </c>
      <c r="K68" s="213">
        <f t="shared" si="1"/>
        <v>0.9790162678553338</v>
      </c>
      <c r="L68" s="195"/>
      <c r="P68" s="12"/>
    </row>
    <row r="69" spans="1:12" ht="15.75">
      <c r="A69" s="209"/>
      <c r="B69" s="196" t="s">
        <v>16</v>
      </c>
      <c r="C69" s="197"/>
      <c r="D69" s="198"/>
      <c r="E69" s="198"/>
      <c r="F69" s="205">
        <f>+F172</f>
        <v>33063000</v>
      </c>
      <c r="G69" s="107"/>
      <c r="H69" s="199"/>
      <c r="I69" s="207"/>
      <c r="J69" s="205">
        <f>+J172</f>
        <v>33065947.34</v>
      </c>
      <c r="K69" s="200">
        <f t="shared" si="1"/>
        <v>1.0000891431509542</v>
      </c>
      <c r="L69" s="201"/>
    </row>
    <row r="70" spans="1:12" ht="15.75">
      <c r="A70" s="187"/>
      <c r="B70" s="211" t="s">
        <v>17</v>
      </c>
      <c r="C70" s="192"/>
      <c r="D70" s="191"/>
      <c r="E70" s="191"/>
      <c r="F70" s="180">
        <f>+F176</f>
        <v>2243000</v>
      </c>
      <c r="G70" s="193"/>
      <c r="H70" s="194"/>
      <c r="I70" s="212"/>
      <c r="J70" s="180">
        <f>+J176</f>
        <v>2241883.23</v>
      </c>
      <c r="K70" s="213">
        <f t="shared" si="1"/>
        <v>0.99950210878288</v>
      </c>
      <c r="L70" s="195"/>
    </row>
    <row r="71" spans="1:12" ht="15.75">
      <c r="A71" s="187"/>
      <c r="B71" s="211" t="s">
        <v>96</v>
      </c>
      <c r="C71" s="192"/>
      <c r="D71" s="191"/>
      <c r="E71" s="191"/>
      <c r="F71" s="180">
        <f>+F181</f>
        <v>1064000</v>
      </c>
      <c r="G71" s="193"/>
      <c r="H71" s="194"/>
      <c r="I71" s="212"/>
      <c r="J71" s="180">
        <f>+J181</f>
        <v>1629239.5899999999</v>
      </c>
      <c r="K71" s="213">
        <f t="shared" si="1"/>
        <v>1.5312402161654135</v>
      </c>
      <c r="L71" s="195"/>
    </row>
    <row r="72" spans="1:17" ht="15.75">
      <c r="A72" s="209"/>
      <c r="B72" s="196" t="s">
        <v>36</v>
      </c>
      <c r="C72" s="197"/>
      <c r="D72" s="198"/>
      <c r="E72" s="198"/>
      <c r="F72" s="206">
        <f>SUM(F60:F71)</f>
        <v>288981000</v>
      </c>
      <c r="G72" s="107"/>
      <c r="H72" s="199"/>
      <c r="I72" s="207"/>
      <c r="J72" s="206">
        <f>SUM(J60:J71)</f>
        <v>289737050.23</v>
      </c>
      <c r="K72" s="200">
        <f t="shared" si="1"/>
        <v>1.0026162627646802</v>
      </c>
      <c r="L72" s="201"/>
      <c r="Q72" s="12"/>
    </row>
    <row r="73" spans="1:12" ht="15.75">
      <c r="A73" s="188" t="s">
        <v>110</v>
      </c>
      <c r="B73" s="214" t="s">
        <v>183</v>
      </c>
      <c r="C73" s="215"/>
      <c r="D73" s="216"/>
      <c r="E73" s="216"/>
      <c r="F73" s="189">
        <f>+F194+F198</f>
        <v>3135000</v>
      </c>
      <c r="G73" s="217"/>
      <c r="H73" s="218"/>
      <c r="I73" s="219"/>
      <c r="J73" s="189">
        <f>+J194+J198</f>
        <v>2776429</v>
      </c>
      <c r="K73" s="213">
        <f>+F73/J73</f>
        <v>1.129148269233609</v>
      </c>
      <c r="L73" s="220"/>
    </row>
    <row r="74" spans="1:12" ht="15.75">
      <c r="A74" s="210"/>
      <c r="B74" s="203" t="s">
        <v>36</v>
      </c>
      <c r="C74" s="183"/>
      <c r="D74" s="184"/>
      <c r="E74" s="184"/>
      <c r="F74" s="340">
        <f>SUM(F72:F73)</f>
        <v>292116000</v>
      </c>
      <c r="G74" s="185"/>
      <c r="H74" s="186"/>
      <c r="I74" s="208"/>
      <c r="J74" s="274">
        <f>SUM(J72:J73)</f>
        <v>292513479.23</v>
      </c>
      <c r="K74" s="222">
        <f>+J74/F74</f>
        <v>1.0013606896917664</v>
      </c>
      <c r="L74" s="204"/>
    </row>
    <row r="75" spans="2:11" ht="15.75">
      <c r="B75" s="99"/>
      <c r="C75" s="3"/>
      <c r="F75" s="30"/>
      <c r="G75" s="29"/>
      <c r="J75" s="182"/>
      <c r="K75" s="25"/>
    </row>
    <row r="76" spans="1:11" ht="16.5" thickBot="1">
      <c r="A76" s="178" t="s">
        <v>145</v>
      </c>
      <c r="B76" s="99"/>
      <c r="C76" s="3"/>
      <c r="F76" s="30"/>
      <c r="G76" s="29"/>
      <c r="J76" s="182"/>
      <c r="K76" s="25"/>
    </row>
    <row r="77" spans="1:13" ht="15.75" thickBot="1">
      <c r="A77" s="112"/>
      <c r="B77" s="113"/>
      <c r="C77" s="114"/>
      <c r="D77" s="114"/>
      <c r="E77" s="114"/>
      <c r="F77" s="80" t="s">
        <v>113</v>
      </c>
      <c r="G77" s="115"/>
      <c r="H77" s="116"/>
      <c r="I77" s="116"/>
      <c r="J77" s="81" t="s">
        <v>114</v>
      </c>
      <c r="K77" s="117"/>
      <c r="L77" s="117" t="s">
        <v>130</v>
      </c>
      <c r="M77" s="118"/>
    </row>
    <row r="78" spans="1:13" ht="15">
      <c r="A78" s="239" t="s">
        <v>0</v>
      </c>
      <c r="B78" s="240" t="s">
        <v>93</v>
      </c>
      <c r="C78" s="241" t="s">
        <v>35</v>
      </c>
      <c r="D78" s="241" t="s">
        <v>19</v>
      </c>
      <c r="E78" s="241" t="s">
        <v>18</v>
      </c>
      <c r="F78" s="242" t="s">
        <v>36</v>
      </c>
      <c r="G78" s="242" t="s">
        <v>35</v>
      </c>
      <c r="H78" s="242" t="s">
        <v>19</v>
      </c>
      <c r="I78" s="242" t="s">
        <v>18</v>
      </c>
      <c r="J78" s="243" t="s">
        <v>36</v>
      </c>
      <c r="K78" s="244" t="s">
        <v>35</v>
      </c>
      <c r="L78" s="245" t="s">
        <v>19</v>
      </c>
      <c r="M78" s="341" t="s">
        <v>98</v>
      </c>
    </row>
    <row r="79" spans="1:13" ht="12.75" customHeight="1">
      <c r="A79" s="145">
        <v>791111</v>
      </c>
      <c r="B79" s="246" t="s">
        <v>20</v>
      </c>
      <c r="C79" s="119">
        <f>SUM(C80:C88)</f>
        <v>207362000</v>
      </c>
      <c r="D79" s="119"/>
      <c r="E79" s="119">
        <f>SUM(E80:E96)</f>
        <v>0</v>
      </c>
      <c r="F79" s="119">
        <f>SUM(F80:F88)</f>
        <v>207362000</v>
      </c>
      <c r="G79" s="156">
        <f>SUM(G80:G88)</f>
        <v>207571654.54999998</v>
      </c>
      <c r="H79" s="156"/>
      <c r="I79" s="156"/>
      <c r="J79" s="156">
        <f>SUM(J80:J88)</f>
        <v>207571654.54999998</v>
      </c>
      <c r="K79" s="247"/>
      <c r="L79" s="120"/>
      <c r="M79" s="120"/>
    </row>
    <row r="80" spans="1:15" ht="22.5" customHeight="1">
      <c r="A80" s="248">
        <v>791111</v>
      </c>
      <c r="B80" s="249" t="s">
        <v>23</v>
      </c>
      <c r="C80" s="250">
        <v>146400000</v>
      </c>
      <c r="D80" s="19"/>
      <c r="E80" s="121"/>
      <c r="F80" s="19">
        <f aca="true" t="shared" si="2" ref="F80:F87">SUM(C80+D80+E80)</f>
        <v>146400000</v>
      </c>
      <c r="G80" s="251">
        <v>146408726.03</v>
      </c>
      <c r="H80" s="19"/>
      <c r="I80" s="121"/>
      <c r="J80" s="19">
        <f aca="true" t="shared" si="3" ref="J80:J98">SUM(G80+H80+I80)</f>
        <v>146408726.03</v>
      </c>
      <c r="K80" s="252">
        <f aca="true" t="shared" si="4" ref="K80:K88">+G80/C80</f>
        <v>1.0000596040300547</v>
      </c>
      <c r="L80" s="252"/>
      <c r="M80" s="121"/>
      <c r="O80" s="20"/>
    </row>
    <row r="81" spans="1:13" ht="23.25">
      <c r="A81" s="13">
        <v>791111</v>
      </c>
      <c r="B81" s="253" t="s">
        <v>21</v>
      </c>
      <c r="C81" s="120">
        <v>25100000</v>
      </c>
      <c r="D81" s="17"/>
      <c r="E81" s="17"/>
      <c r="F81" s="19">
        <f t="shared" si="2"/>
        <v>25100000</v>
      </c>
      <c r="G81" s="120">
        <v>25109096.51</v>
      </c>
      <c r="H81" s="17"/>
      <c r="I81" s="17"/>
      <c r="J81" s="19">
        <f t="shared" si="3"/>
        <v>25109096.51</v>
      </c>
      <c r="K81" s="252">
        <f t="shared" si="4"/>
        <v>1.0003624107569722</v>
      </c>
      <c r="L81" s="17"/>
      <c r="M81" s="17"/>
    </row>
    <row r="82" spans="1:16" ht="34.5">
      <c r="A82" s="13">
        <v>791111</v>
      </c>
      <c r="B82" s="254" t="s">
        <v>22</v>
      </c>
      <c r="C82" s="255">
        <v>29200000</v>
      </c>
      <c r="D82" s="17"/>
      <c r="E82" s="17"/>
      <c r="F82" s="19">
        <f t="shared" si="2"/>
        <v>29200000</v>
      </c>
      <c r="G82" s="256">
        <v>29487198</v>
      </c>
      <c r="H82" s="17"/>
      <c r="I82" s="17"/>
      <c r="J82" s="19">
        <f t="shared" si="3"/>
        <v>29487198</v>
      </c>
      <c r="K82" s="252">
        <f t="shared" si="4"/>
        <v>1.0098355479452055</v>
      </c>
      <c r="L82" s="17"/>
      <c r="M82" s="17"/>
      <c r="P82" s="20"/>
    </row>
    <row r="83" spans="1:13" s="10" customFormat="1" ht="23.25">
      <c r="A83" s="13">
        <v>791111</v>
      </c>
      <c r="B83" s="253" t="s">
        <v>134</v>
      </c>
      <c r="C83" s="120">
        <v>1453000</v>
      </c>
      <c r="D83" s="120"/>
      <c r="E83" s="120"/>
      <c r="F83" s="19">
        <f t="shared" si="2"/>
        <v>1453000</v>
      </c>
      <c r="G83" s="120">
        <v>1453371.01</v>
      </c>
      <c r="H83" s="120"/>
      <c r="I83" s="120"/>
      <c r="J83" s="19">
        <f t="shared" si="3"/>
        <v>1453371.01</v>
      </c>
      <c r="K83" s="252">
        <f t="shared" si="4"/>
        <v>1.0002553406744665</v>
      </c>
      <c r="L83" s="120"/>
      <c r="M83" s="120"/>
    </row>
    <row r="84" spans="1:13" ht="68.25">
      <c r="A84" s="13">
        <v>79111</v>
      </c>
      <c r="B84" s="253" t="s">
        <v>30</v>
      </c>
      <c r="C84" s="120">
        <v>217500</v>
      </c>
      <c r="D84" s="120"/>
      <c r="E84" s="120"/>
      <c r="F84" s="19">
        <f t="shared" si="2"/>
        <v>217500</v>
      </c>
      <c r="G84" s="120">
        <v>217500</v>
      </c>
      <c r="H84" s="120"/>
      <c r="I84" s="120"/>
      <c r="J84" s="19">
        <f t="shared" si="3"/>
        <v>217500</v>
      </c>
      <c r="K84" s="252">
        <f t="shared" si="4"/>
        <v>1</v>
      </c>
      <c r="L84" s="120"/>
      <c r="M84" s="120"/>
    </row>
    <row r="85" spans="1:13" ht="45.75">
      <c r="A85" s="13">
        <v>791111</v>
      </c>
      <c r="B85" s="253" t="s">
        <v>31</v>
      </c>
      <c r="C85" s="120">
        <v>279500</v>
      </c>
      <c r="D85" s="120"/>
      <c r="E85" s="120"/>
      <c r="F85" s="19">
        <f t="shared" si="2"/>
        <v>279500</v>
      </c>
      <c r="G85" s="120">
        <v>279250</v>
      </c>
      <c r="H85" s="120"/>
      <c r="I85" s="120"/>
      <c r="J85" s="19">
        <f t="shared" si="3"/>
        <v>279250</v>
      </c>
      <c r="K85" s="252">
        <f t="shared" si="4"/>
        <v>0.9991055456171736</v>
      </c>
      <c r="L85" s="120"/>
      <c r="M85" s="120"/>
    </row>
    <row r="86" spans="1:13" ht="34.5">
      <c r="A86" s="13">
        <v>791111</v>
      </c>
      <c r="B86" s="253" t="s">
        <v>149</v>
      </c>
      <c r="C86" s="120">
        <v>1153000</v>
      </c>
      <c r="D86" s="120"/>
      <c r="E86" s="120"/>
      <c r="F86" s="19">
        <f t="shared" si="2"/>
        <v>1153000</v>
      </c>
      <c r="G86" s="120">
        <v>1153140</v>
      </c>
      <c r="H86" s="120"/>
      <c r="I86" s="120"/>
      <c r="J86" s="19">
        <f t="shared" si="3"/>
        <v>1153140</v>
      </c>
      <c r="K86" s="252">
        <f t="shared" si="4"/>
        <v>1.0001214223764094</v>
      </c>
      <c r="L86" s="120"/>
      <c r="M86" s="252"/>
    </row>
    <row r="87" spans="1:13" ht="23.25">
      <c r="A87" s="13">
        <v>791111</v>
      </c>
      <c r="B87" s="253" t="s">
        <v>150</v>
      </c>
      <c r="C87" s="120">
        <v>59000</v>
      </c>
      <c r="D87" s="120"/>
      <c r="E87" s="120"/>
      <c r="F87" s="19">
        <f t="shared" si="2"/>
        <v>59000</v>
      </c>
      <c r="G87" s="120">
        <v>58840</v>
      </c>
      <c r="H87" s="120"/>
      <c r="I87" s="120"/>
      <c r="J87" s="19">
        <f t="shared" si="3"/>
        <v>58840</v>
      </c>
      <c r="K87" s="252">
        <f t="shared" si="4"/>
        <v>0.9972881355932204</v>
      </c>
      <c r="L87" s="120"/>
      <c r="M87" s="252"/>
    </row>
    <row r="88" spans="1:13" ht="34.5">
      <c r="A88" s="13">
        <v>791111</v>
      </c>
      <c r="B88" s="253" t="s">
        <v>32</v>
      </c>
      <c r="C88" s="120">
        <v>3500000</v>
      </c>
      <c r="D88" s="120"/>
      <c r="E88" s="120"/>
      <c r="F88" s="19">
        <f>SUM(C88+D88+E88)</f>
        <v>3500000</v>
      </c>
      <c r="G88" s="120">
        <v>3404533</v>
      </c>
      <c r="H88" s="120"/>
      <c r="I88" s="120"/>
      <c r="J88" s="19">
        <f>SUM(G88+H88+I88)</f>
        <v>3404533</v>
      </c>
      <c r="K88" s="252">
        <f t="shared" si="4"/>
        <v>0.9727237142857142</v>
      </c>
      <c r="L88" s="120"/>
      <c r="M88" s="120"/>
    </row>
    <row r="89" spans="1:13" ht="15">
      <c r="A89" s="134">
        <v>742000</v>
      </c>
      <c r="B89" s="257" t="s">
        <v>24</v>
      </c>
      <c r="C89" s="122"/>
      <c r="D89" s="122">
        <f aca="true" t="shared" si="5" ref="D89:I89">SUM(D90:D94)</f>
        <v>87260000</v>
      </c>
      <c r="E89" s="122">
        <f t="shared" si="5"/>
        <v>0</v>
      </c>
      <c r="F89" s="122">
        <f t="shared" si="5"/>
        <v>87260000</v>
      </c>
      <c r="G89" s="122">
        <f t="shared" si="5"/>
        <v>0</v>
      </c>
      <c r="H89" s="122">
        <f t="shared" si="5"/>
        <v>96461736.44</v>
      </c>
      <c r="I89" s="122">
        <f t="shared" si="5"/>
        <v>0</v>
      </c>
      <c r="J89" s="18">
        <f t="shared" si="3"/>
        <v>96461736.44</v>
      </c>
      <c r="K89" s="120"/>
      <c r="L89" s="120"/>
      <c r="M89" s="120"/>
    </row>
    <row r="90" spans="1:13" ht="57">
      <c r="A90" s="13">
        <v>742321</v>
      </c>
      <c r="B90" s="258" t="s">
        <v>25</v>
      </c>
      <c r="C90" s="2"/>
      <c r="D90" s="79">
        <v>58000000</v>
      </c>
      <c r="E90" s="17"/>
      <c r="F90" s="19">
        <f aca="true" t="shared" si="6" ref="F90:F98">SUM(C90+D90+E90)</f>
        <v>58000000</v>
      </c>
      <c r="G90" s="77"/>
      <c r="H90" s="79">
        <v>66336836.59</v>
      </c>
      <c r="I90" s="17"/>
      <c r="J90" s="19">
        <f t="shared" si="3"/>
        <v>66336836.59</v>
      </c>
      <c r="K90" s="77"/>
      <c r="L90" s="111">
        <f>+H90/D90</f>
        <v>1.1437385618965519</v>
      </c>
      <c r="M90" s="17"/>
    </row>
    <row r="91" spans="1:13" ht="57">
      <c r="A91" s="23">
        <v>742321</v>
      </c>
      <c r="B91" s="259" t="s">
        <v>26</v>
      </c>
      <c r="C91" s="123"/>
      <c r="D91" s="124">
        <v>15660000</v>
      </c>
      <c r="E91" s="125"/>
      <c r="F91" s="19">
        <f t="shared" si="6"/>
        <v>15660000</v>
      </c>
      <c r="G91" s="126"/>
      <c r="H91" s="124">
        <v>15903952.48</v>
      </c>
      <c r="I91" s="125"/>
      <c r="J91" s="19">
        <f t="shared" si="3"/>
        <v>15903952.48</v>
      </c>
      <c r="K91" s="127"/>
      <c r="L91" s="111">
        <f>+H91/D91</f>
        <v>1.0155780638569605</v>
      </c>
      <c r="M91" s="125"/>
    </row>
    <row r="92" spans="1:13" ht="34.5">
      <c r="A92" s="13">
        <v>742321</v>
      </c>
      <c r="B92" s="24" t="s">
        <v>27</v>
      </c>
      <c r="C92" s="2"/>
      <c r="D92" s="128">
        <v>8000000</v>
      </c>
      <c r="E92" s="13"/>
      <c r="F92" s="19">
        <f t="shared" si="6"/>
        <v>8000000</v>
      </c>
      <c r="G92" s="77"/>
      <c r="H92" s="129">
        <v>8611300</v>
      </c>
      <c r="I92" s="13"/>
      <c r="J92" s="19">
        <f t="shared" si="3"/>
        <v>8611300</v>
      </c>
      <c r="K92" s="77"/>
      <c r="L92" s="111">
        <f>+H92/D92</f>
        <v>1.0764125</v>
      </c>
      <c r="M92" s="130"/>
    </row>
    <row r="93" spans="1:13" ht="15">
      <c r="A93" s="13">
        <v>742371</v>
      </c>
      <c r="B93" s="24" t="s">
        <v>151</v>
      </c>
      <c r="C93" s="2"/>
      <c r="D93" s="128">
        <v>1000000</v>
      </c>
      <c r="E93" s="13"/>
      <c r="F93" s="19">
        <f>SUM(C93+D93+E93)</f>
        <v>1000000</v>
      </c>
      <c r="G93" s="77"/>
      <c r="H93" s="129">
        <v>944568.55</v>
      </c>
      <c r="I93" s="13"/>
      <c r="J93" s="19">
        <f t="shared" si="3"/>
        <v>944568.55</v>
      </c>
      <c r="K93" s="77"/>
      <c r="L93" s="111">
        <f>+H93/D93</f>
        <v>0.9445685500000001</v>
      </c>
      <c r="M93" s="130"/>
    </row>
    <row r="94" spans="1:13" ht="15">
      <c r="A94" s="13">
        <v>742321</v>
      </c>
      <c r="B94" s="13" t="s">
        <v>29</v>
      </c>
      <c r="C94" s="2"/>
      <c r="D94" s="120">
        <v>4600000</v>
      </c>
      <c r="E94" s="17"/>
      <c r="F94" s="19">
        <f>SUM(C94+D94+E94)</f>
        <v>4600000</v>
      </c>
      <c r="G94" s="77"/>
      <c r="H94" s="120">
        <v>4665078.82</v>
      </c>
      <c r="I94" s="17"/>
      <c r="J94" s="19">
        <f>SUM(G94+H94+I94)</f>
        <v>4665078.82</v>
      </c>
      <c r="K94" s="77"/>
      <c r="L94" s="111">
        <f>+H94/D94</f>
        <v>1.0141475695652176</v>
      </c>
      <c r="M94" s="17"/>
    </row>
    <row r="95" spans="1:13" ht="23.25">
      <c r="A95" s="134">
        <v>743000</v>
      </c>
      <c r="B95" s="271" t="s">
        <v>136</v>
      </c>
      <c r="C95" s="122"/>
      <c r="D95" s="122"/>
      <c r="E95" s="122"/>
      <c r="F95" s="18"/>
      <c r="G95" s="122"/>
      <c r="H95" s="122">
        <f>+H96</f>
        <v>0</v>
      </c>
      <c r="I95" s="122"/>
      <c r="J95" s="18">
        <f>+G95+H95+I95</f>
        <v>0</v>
      </c>
      <c r="K95" s="252"/>
      <c r="L95" s="120"/>
      <c r="M95" s="120"/>
    </row>
    <row r="96" spans="1:13" s="7" customFormat="1" ht="23.25">
      <c r="A96" s="13">
        <v>743921</v>
      </c>
      <c r="B96" s="253" t="s">
        <v>136</v>
      </c>
      <c r="C96" s="120"/>
      <c r="D96" s="120"/>
      <c r="E96" s="120"/>
      <c r="F96" s="19">
        <f>SUM(C96+D96+E96)</f>
        <v>0</v>
      </c>
      <c r="G96" s="120"/>
      <c r="H96" s="120"/>
      <c r="I96" s="120"/>
      <c r="J96" s="19">
        <f>SUM(G96+H96+I96)</f>
        <v>0</v>
      </c>
      <c r="K96" s="252"/>
      <c r="L96" s="120"/>
      <c r="M96" s="120"/>
    </row>
    <row r="97" spans="1:13" ht="15">
      <c r="A97" s="131">
        <v>744000</v>
      </c>
      <c r="B97" s="131" t="s">
        <v>33</v>
      </c>
      <c r="C97" s="132">
        <f>SUM(C98:C98)</f>
        <v>0</v>
      </c>
      <c r="D97" s="132">
        <f>SUM(D98:D98)</f>
        <v>0</v>
      </c>
      <c r="E97" s="132">
        <f>SUM(E98:E98)</f>
        <v>0</v>
      </c>
      <c r="F97" s="18">
        <f>SUM(C97+D97+E97)</f>
        <v>0</v>
      </c>
      <c r="G97" s="132">
        <f>SUM(G98:G98)</f>
        <v>0</v>
      </c>
      <c r="H97" s="132">
        <f>SUM(H98:H98)</f>
        <v>0</v>
      </c>
      <c r="I97" s="132">
        <f>SUM(I98:I98)</f>
        <v>0</v>
      </c>
      <c r="J97" s="18">
        <f t="shared" si="3"/>
        <v>0</v>
      </c>
      <c r="K97" s="133"/>
      <c r="L97" s="133"/>
      <c r="M97" s="133"/>
    </row>
    <row r="98" spans="1:15" ht="45.75">
      <c r="A98" s="13">
        <v>744121</v>
      </c>
      <c r="B98" s="23" t="s">
        <v>34</v>
      </c>
      <c r="C98" s="120"/>
      <c r="D98" s="17"/>
      <c r="E98" s="17">
        <v>0</v>
      </c>
      <c r="F98" s="19">
        <f t="shared" si="6"/>
        <v>0</v>
      </c>
      <c r="G98" s="120"/>
      <c r="H98" s="17"/>
      <c r="I98" s="17"/>
      <c r="J98" s="19">
        <f t="shared" si="3"/>
        <v>0</v>
      </c>
      <c r="K98" s="120"/>
      <c r="L98" s="17"/>
      <c r="M98" s="155"/>
      <c r="N98" s="11"/>
      <c r="O98" s="11"/>
    </row>
    <row r="99" spans="1:13" ht="23.25">
      <c r="A99" s="134">
        <v>823000</v>
      </c>
      <c r="B99" s="22" t="s">
        <v>28</v>
      </c>
      <c r="C99" s="21">
        <f>SUM(C100)</f>
        <v>0</v>
      </c>
      <c r="D99" s="21">
        <f>SUM(D100)</f>
        <v>1900000</v>
      </c>
      <c r="E99" s="21">
        <f>SUM(E100)</f>
        <v>0</v>
      </c>
      <c r="F99" s="21">
        <f>SUM(C99:E99)</f>
        <v>1900000</v>
      </c>
      <c r="G99" s="21">
        <f>SUM(G100)</f>
        <v>0</v>
      </c>
      <c r="H99" s="21">
        <f>SUM(H100)</f>
        <v>1934284.31</v>
      </c>
      <c r="I99" s="21">
        <f>SUM(I100)</f>
        <v>0</v>
      </c>
      <c r="J99" s="21">
        <f>SUM(G99:I99)</f>
        <v>1934284.31</v>
      </c>
      <c r="K99" s="17"/>
      <c r="L99" s="17"/>
      <c r="M99" s="17"/>
    </row>
    <row r="100" spans="1:13" ht="23.25">
      <c r="A100" s="13">
        <v>823100</v>
      </c>
      <c r="B100" s="23" t="s">
        <v>28</v>
      </c>
      <c r="C100" s="135"/>
      <c r="D100" s="17">
        <v>1900000</v>
      </c>
      <c r="E100" s="17"/>
      <c r="F100" s="17"/>
      <c r="G100" s="135"/>
      <c r="H100" s="17">
        <v>1934284.31</v>
      </c>
      <c r="I100" s="17"/>
      <c r="J100" s="17"/>
      <c r="K100" s="135"/>
      <c r="L100" s="111">
        <f>+H100/D100</f>
        <v>1.0180443736842106</v>
      </c>
      <c r="M100" s="17"/>
    </row>
    <row r="101" spans="1:13" ht="15.75">
      <c r="A101" s="152"/>
      <c r="B101" s="260" t="s">
        <v>147</v>
      </c>
      <c r="C101" s="79">
        <f>SUM(C80:C100)</f>
        <v>207362000</v>
      </c>
      <c r="D101" s="79">
        <f>D89+D99</f>
        <v>89160000</v>
      </c>
      <c r="E101" s="79">
        <f>+E79+E89+E97</f>
        <v>0</v>
      </c>
      <c r="F101" s="79">
        <f>+F79+F89+F97+F99</f>
        <v>296522000</v>
      </c>
      <c r="G101" s="79">
        <f>+G79+G89+G97</f>
        <v>207571654.54999998</v>
      </c>
      <c r="H101" s="79">
        <f>+H79++H95+H89+H97+H99</f>
        <v>98396020.75</v>
      </c>
      <c r="I101" s="79">
        <f>+I79+I89+I97</f>
        <v>0</v>
      </c>
      <c r="J101" s="79">
        <f>+G101+H101+I101</f>
        <v>305967675.29999995</v>
      </c>
      <c r="K101" s="79"/>
      <c r="L101" s="79"/>
      <c r="M101" s="79"/>
    </row>
    <row r="102" spans="1:13" ht="15">
      <c r="A102" s="174"/>
      <c r="B102" s="175"/>
      <c r="C102" s="176"/>
      <c r="D102" s="176"/>
      <c r="E102" s="176"/>
      <c r="F102" s="176"/>
      <c r="G102" s="176"/>
      <c r="H102" s="176"/>
      <c r="I102" s="176"/>
      <c r="J102" s="176"/>
      <c r="K102" s="177"/>
      <c r="L102" s="177"/>
      <c r="M102" s="177"/>
    </row>
    <row r="103" spans="1:13" ht="15">
      <c r="A103" s="174"/>
      <c r="B103" s="175"/>
      <c r="C103" s="176"/>
      <c r="D103" s="176"/>
      <c r="E103" s="176"/>
      <c r="F103" s="176"/>
      <c r="G103" s="176"/>
      <c r="H103" s="176"/>
      <c r="I103" s="176"/>
      <c r="J103" s="176"/>
      <c r="K103" s="177"/>
      <c r="L103" s="177"/>
      <c r="M103" s="177"/>
    </row>
    <row r="104" spans="1:13" ht="16.5" thickBot="1">
      <c r="A104" s="178" t="s">
        <v>91</v>
      </c>
      <c r="B104" s="175"/>
      <c r="C104" s="176"/>
      <c r="D104" s="176"/>
      <c r="E104" s="176"/>
      <c r="F104" s="176"/>
      <c r="G104" s="176"/>
      <c r="H104" s="176"/>
      <c r="I104" s="176"/>
      <c r="J104" s="176"/>
      <c r="K104" s="177"/>
      <c r="L104" s="177"/>
      <c r="M104" s="177"/>
    </row>
    <row r="105" spans="1:13" ht="15.75" thickBot="1">
      <c r="A105" s="112"/>
      <c r="B105" s="113"/>
      <c r="C105" s="330"/>
      <c r="D105" s="114"/>
      <c r="E105" s="114"/>
      <c r="F105" s="279" t="s">
        <v>113</v>
      </c>
      <c r="G105" s="280"/>
      <c r="H105" s="281"/>
      <c r="I105" s="281"/>
      <c r="J105" s="279" t="s">
        <v>114</v>
      </c>
      <c r="K105" s="117"/>
      <c r="L105" s="117" t="s">
        <v>130</v>
      </c>
      <c r="M105" s="118"/>
    </row>
    <row r="106" spans="1:13" ht="15.75" thickBot="1">
      <c r="A106" s="136">
        <v>1</v>
      </c>
      <c r="B106" s="317">
        <v>2</v>
      </c>
      <c r="C106" s="115">
        <v>3</v>
      </c>
      <c r="D106" s="109">
        <v>4</v>
      </c>
      <c r="E106" s="137">
        <v>5</v>
      </c>
      <c r="F106" s="277">
        <v>6</v>
      </c>
      <c r="G106" s="115">
        <v>3</v>
      </c>
      <c r="H106" s="139">
        <v>4</v>
      </c>
      <c r="I106" s="138">
        <v>5</v>
      </c>
      <c r="J106" s="277">
        <v>6</v>
      </c>
      <c r="K106" s="81">
        <v>3</v>
      </c>
      <c r="L106" s="110">
        <v>4</v>
      </c>
      <c r="M106" s="277">
        <v>5</v>
      </c>
    </row>
    <row r="107" spans="1:13" ht="15.75" thickBot="1">
      <c r="A107" s="261" t="s">
        <v>0</v>
      </c>
      <c r="B107" s="318" t="s">
        <v>92</v>
      </c>
      <c r="C107" s="262" t="s">
        <v>35</v>
      </c>
      <c r="D107" s="262" t="s">
        <v>19</v>
      </c>
      <c r="E107" s="262" t="s">
        <v>18</v>
      </c>
      <c r="F107" s="262" t="s">
        <v>36</v>
      </c>
      <c r="G107" s="263" t="s">
        <v>35</v>
      </c>
      <c r="H107" s="263" t="s">
        <v>19</v>
      </c>
      <c r="I107" s="263" t="s">
        <v>18</v>
      </c>
      <c r="J107" s="263" t="s">
        <v>36</v>
      </c>
      <c r="K107" s="284" t="s">
        <v>35</v>
      </c>
      <c r="L107" s="263" t="s">
        <v>19</v>
      </c>
      <c r="M107" s="342" t="s">
        <v>98</v>
      </c>
    </row>
    <row r="108" spans="1:13" ht="34.5">
      <c r="A108" s="143">
        <v>411000</v>
      </c>
      <c r="B108" s="319" t="s">
        <v>37</v>
      </c>
      <c r="C108" s="292">
        <f>SUM(C109)</f>
        <v>148600000</v>
      </c>
      <c r="D108" s="21">
        <f>SUM(D109)</f>
        <v>45500000</v>
      </c>
      <c r="E108" s="21">
        <f>SUM(E109)</f>
        <v>0</v>
      </c>
      <c r="F108" s="296">
        <f>SUM(C108+D108+E108)</f>
        <v>194100000</v>
      </c>
      <c r="G108" s="292">
        <f>SUM(G109)</f>
        <v>149968155.41</v>
      </c>
      <c r="H108" s="21">
        <f>SUM(H109)</f>
        <v>43765798</v>
      </c>
      <c r="I108" s="21">
        <f>SUM(I109)</f>
        <v>0</v>
      </c>
      <c r="J108" s="293">
        <f>+G108+H108+I108</f>
        <v>193733953.41</v>
      </c>
      <c r="K108" s="285"/>
      <c r="L108" s="17"/>
      <c r="M108" s="278"/>
    </row>
    <row r="109" spans="1:15" ht="23.25">
      <c r="A109" s="13">
        <v>411111</v>
      </c>
      <c r="B109" s="320" t="s">
        <v>38</v>
      </c>
      <c r="C109" s="331">
        <v>148600000</v>
      </c>
      <c r="D109" s="17">
        <v>45500000</v>
      </c>
      <c r="E109" s="17"/>
      <c r="F109" s="297">
        <f>SUM(C109:E109)</f>
        <v>194100000</v>
      </c>
      <c r="G109" s="294">
        <v>149968155.41</v>
      </c>
      <c r="H109" s="17">
        <v>43765798</v>
      </c>
      <c r="I109" s="17"/>
      <c r="J109" s="295">
        <f>SUM(G109:I109)</f>
        <v>193733953.41</v>
      </c>
      <c r="K109" s="286">
        <f>+G109/C109</f>
        <v>1.0092069677658142</v>
      </c>
      <c r="L109" s="111">
        <f>+H109/D109</f>
        <v>0.9618856703296703</v>
      </c>
      <c r="M109" s="17"/>
      <c r="O109" s="20"/>
    </row>
    <row r="110" spans="1:13" ht="34.5">
      <c r="A110" s="143">
        <v>412000</v>
      </c>
      <c r="B110" s="321" t="s">
        <v>39</v>
      </c>
      <c r="C110" s="292">
        <f>SUM(C111:C111)</f>
        <v>25500000</v>
      </c>
      <c r="D110" s="21">
        <f>SUM(D111:D111)</f>
        <v>7800000</v>
      </c>
      <c r="E110" s="21">
        <f>SUM(E111:E111)</f>
        <v>0</v>
      </c>
      <c r="F110" s="296">
        <f>SUM(C110+D110+E110)</f>
        <v>33300000</v>
      </c>
      <c r="G110" s="292">
        <f>SUM(G111:G111)</f>
        <v>24160118.31</v>
      </c>
      <c r="H110" s="21">
        <f>SUM(H111:H111)</f>
        <v>9059547</v>
      </c>
      <c r="I110" s="21">
        <f>SUM(I111:I111)</f>
        <v>0</v>
      </c>
      <c r="J110" s="293">
        <f>+G110+H110+I110</f>
        <v>33219665.31</v>
      </c>
      <c r="K110" s="285"/>
      <c r="L110" s="17"/>
      <c r="M110" s="17"/>
    </row>
    <row r="111" spans="1:13" ht="23.25">
      <c r="A111" s="13">
        <v>412111</v>
      </c>
      <c r="B111" s="320" t="s">
        <v>156</v>
      </c>
      <c r="C111" s="331">
        <v>25500000</v>
      </c>
      <c r="D111" s="17">
        <v>7800000</v>
      </c>
      <c r="E111" s="17"/>
      <c r="F111" s="297">
        <f>SUM(C111:E111)</f>
        <v>33300000</v>
      </c>
      <c r="G111" s="294">
        <v>24160118.31</v>
      </c>
      <c r="H111" s="17">
        <v>9059547</v>
      </c>
      <c r="I111" s="17"/>
      <c r="J111" s="295">
        <f>SUM(G111:I111)</f>
        <v>33219665.31</v>
      </c>
      <c r="K111" s="286">
        <f>+G111/C111</f>
        <v>0.9474556199999999</v>
      </c>
      <c r="L111" s="111">
        <f>+H111/D111</f>
        <v>1.1614803846153847</v>
      </c>
      <c r="M111" s="17"/>
    </row>
    <row r="112" spans="1:18" ht="15">
      <c r="A112" s="143">
        <v>413000</v>
      </c>
      <c r="B112" s="321" t="s">
        <v>40</v>
      </c>
      <c r="C112" s="292">
        <f>SUM(C113)</f>
        <v>0</v>
      </c>
      <c r="D112" s="21">
        <f>SUM(D113:D113)</f>
        <v>70000</v>
      </c>
      <c r="E112" s="21">
        <f>SUM(E113)</f>
        <v>0</v>
      </c>
      <c r="F112" s="296">
        <f>SUM(C112+D112+E112)</f>
        <v>70000</v>
      </c>
      <c r="G112" s="292">
        <f>SUM(G113)</f>
        <v>0</v>
      </c>
      <c r="H112" s="21">
        <f>SUM(H113:H113)</f>
        <v>56550</v>
      </c>
      <c r="I112" s="21">
        <f>SUM(I113)</f>
        <v>0</v>
      </c>
      <c r="J112" s="296">
        <f>SUM(G112+H112+I112)</f>
        <v>56550</v>
      </c>
      <c r="K112" s="285"/>
      <c r="L112" s="17"/>
      <c r="M112" s="17"/>
      <c r="R112" s="20"/>
    </row>
    <row r="113" spans="1:13" ht="23.25">
      <c r="A113" s="13">
        <v>413151</v>
      </c>
      <c r="B113" s="320" t="s">
        <v>41</v>
      </c>
      <c r="C113" s="331"/>
      <c r="D113" s="17">
        <v>70000</v>
      </c>
      <c r="E113" s="17">
        <f>SUM(E114)</f>
        <v>0</v>
      </c>
      <c r="F113" s="297">
        <f>SUM(C113:E113)</f>
        <v>70000</v>
      </c>
      <c r="G113" s="294"/>
      <c r="H113" s="17">
        <v>56550</v>
      </c>
      <c r="I113" s="17">
        <f>SUM(I114)</f>
        <v>0</v>
      </c>
      <c r="J113" s="297">
        <f>SUM(G113:I113)</f>
        <v>56550</v>
      </c>
      <c r="K113" s="287"/>
      <c r="L113" s="111">
        <f>+H113/D113</f>
        <v>0.8078571428571428</v>
      </c>
      <c r="M113" s="17">
        <f>SUM(M114)</f>
        <v>0</v>
      </c>
    </row>
    <row r="114" spans="1:16" ht="23.25">
      <c r="A114" s="140">
        <v>414000</v>
      </c>
      <c r="B114" s="322" t="s">
        <v>42</v>
      </c>
      <c r="C114" s="332">
        <f>SUM(C115+C117+C120)</f>
        <v>200000</v>
      </c>
      <c r="D114" s="141">
        <f>SUM(D115+D117+D120)</f>
        <v>1473000</v>
      </c>
      <c r="E114" s="141">
        <f>SUM(E115+E117+E120)</f>
        <v>0</v>
      </c>
      <c r="F114" s="296">
        <f>SUM(C114+D114+E114)</f>
        <v>1673000</v>
      </c>
      <c r="G114" s="298">
        <f>SUM(G115+G117+G120)</f>
        <v>199188</v>
      </c>
      <c r="H114" s="179">
        <f>SUM(H115+H117+H120)</f>
        <v>1465996.42</v>
      </c>
      <c r="I114" s="179">
        <f>SUM(I115+I117+I120)</f>
        <v>0</v>
      </c>
      <c r="J114" s="296">
        <f>SUM(G114+H114+I114)</f>
        <v>1665184.42</v>
      </c>
      <c r="K114" s="288"/>
      <c r="L114" s="121"/>
      <c r="M114" s="121"/>
      <c r="P114" s="20"/>
    </row>
    <row r="115" spans="1:13" ht="15">
      <c r="A115" s="142">
        <v>414100</v>
      </c>
      <c r="B115" s="323" t="s">
        <v>67</v>
      </c>
      <c r="C115" s="299">
        <f>SUM(C116)</f>
        <v>200000</v>
      </c>
      <c r="D115" s="14">
        <f>SUM(D116)</f>
        <v>0</v>
      </c>
      <c r="E115" s="14">
        <f>SUM(E116)</f>
        <v>0</v>
      </c>
      <c r="F115" s="300">
        <f>SUM(C115+D115+E115)</f>
        <v>200000</v>
      </c>
      <c r="G115" s="299">
        <f>SUM(G116)</f>
        <v>199188</v>
      </c>
      <c r="H115" s="14">
        <f>SUM(H116)</f>
        <v>0</v>
      </c>
      <c r="I115" s="14">
        <f>SUM(I116)</f>
        <v>0</v>
      </c>
      <c r="J115" s="300">
        <f>SUM(G115+H115+I115)</f>
        <v>199188</v>
      </c>
      <c r="K115" s="285"/>
      <c r="L115" s="17"/>
      <c r="M115" s="17"/>
    </row>
    <row r="116" spans="1:13" ht="45.75">
      <c r="A116" s="13">
        <v>414111</v>
      </c>
      <c r="B116" s="320" t="s">
        <v>43</v>
      </c>
      <c r="C116" s="333">
        <v>200000</v>
      </c>
      <c r="D116" s="17"/>
      <c r="E116" s="128"/>
      <c r="F116" s="297">
        <f>SUM(C116:E116)</f>
        <v>200000</v>
      </c>
      <c r="G116" s="301">
        <v>199188</v>
      </c>
      <c r="H116" s="17"/>
      <c r="I116" s="129"/>
      <c r="J116" s="297">
        <f>SUM(G116:I116)</f>
        <v>199188</v>
      </c>
      <c r="K116" s="289">
        <f>+G116/C116</f>
        <v>0.99594</v>
      </c>
      <c r="L116" s="264"/>
      <c r="M116" s="129"/>
    </row>
    <row r="117" spans="1:13" ht="23.25">
      <c r="A117" s="142">
        <v>414300</v>
      </c>
      <c r="B117" s="323" t="s">
        <v>44</v>
      </c>
      <c r="C117" s="302"/>
      <c r="D117" s="265">
        <f>SUM(D118:D119)</f>
        <v>1160000</v>
      </c>
      <c r="E117" s="14">
        <f>SUM(E118:E119)</f>
        <v>0</v>
      </c>
      <c r="F117" s="300">
        <f>SUM(C117+D117+E117)</f>
        <v>1160000</v>
      </c>
      <c r="G117" s="302"/>
      <c r="H117" s="265">
        <f>SUM(H118:H119)</f>
        <v>1153181.3</v>
      </c>
      <c r="I117" s="14">
        <f>SUM(I118:I119)</f>
        <v>0</v>
      </c>
      <c r="J117" s="300">
        <f>SUM(G117+H117+I117)</f>
        <v>1153181.3</v>
      </c>
      <c r="K117" s="290"/>
      <c r="L117" s="135"/>
      <c r="M117" s="17"/>
    </row>
    <row r="118" spans="1:13" s="11" customFormat="1" ht="23.25">
      <c r="A118" s="13">
        <v>414311</v>
      </c>
      <c r="B118" s="320" t="s">
        <v>45</v>
      </c>
      <c r="C118" s="331"/>
      <c r="D118" s="17">
        <v>540000</v>
      </c>
      <c r="E118" s="2"/>
      <c r="F118" s="297">
        <f>SUM(C118:E118)</f>
        <v>540000</v>
      </c>
      <c r="G118" s="294"/>
      <c r="H118" s="17">
        <v>536789.3</v>
      </c>
      <c r="I118" s="77"/>
      <c r="J118" s="297">
        <f>SUM(G118:I118)</f>
        <v>536789.3</v>
      </c>
      <c r="K118" s="287"/>
      <c r="L118" s="111">
        <f>+H118/D118</f>
        <v>0.9940542592592594</v>
      </c>
      <c r="M118" s="77"/>
    </row>
    <row r="119" spans="1:13" ht="45.75">
      <c r="A119" s="13">
        <v>414314</v>
      </c>
      <c r="B119" s="320" t="s">
        <v>46</v>
      </c>
      <c r="C119" s="333"/>
      <c r="D119" s="17">
        <v>620000</v>
      </c>
      <c r="E119" s="2"/>
      <c r="F119" s="297">
        <f>SUM(C119:E119)</f>
        <v>620000</v>
      </c>
      <c r="G119" s="301"/>
      <c r="H119" s="17">
        <v>616392</v>
      </c>
      <c r="I119" s="77"/>
      <c r="J119" s="297">
        <f>SUM(G119:I119)</f>
        <v>616392</v>
      </c>
      <c r="K119" s="286"/>
      <c r="L119" s="111">
        <f>+H119/D119</f>
        <v>0.9941806451612903</v>
      </c>
      <c r="M119" s="77"/>
    </row>
    <row r="120" spans="1:13" ht="34.5">
      <c r="A120" s="142">
        <v>414400</v>
      </c>
      <c r="B120" s="323" t="s">
        <v>47</v>
      </c>
      <c r="C120" s="299">
        <f>SUM(C121)</f>
        <v>0</v>
      </c>
      <c r="D120" s="14">
        <f>SUM(D121)</f>
        <v>313000</v>
      </c>
      <c r="E120" s="14">
        <f>SUM(E121)</f>
        <v>0</v>
      </c>
      <c r="F120" s="300">
        <f>SUM(C120+D120+E120)</f>
        <v>313000</v>
      </c>
      <c r="G120" s="299">
        <f>SUM(G121)</f>
        <v>0</v>
      </c>
      <c r="H120" s="14">
        <f>SUM(H121)</f>
        <v>312815.12</v>
      </c>
      <c r="I120" s="14">
        <f>SUM(I121)</f>
        <v>0</v>
      </c>
      <c r="J120" s="300">
        <f>SUM(G120+H120+I120)</f>
        <v>312815.12</v>
      </c>
      <c r="K120" s="285"/>
      <c r="L120" s="17"/>
      <c r="M120" s="17"/>
    </row>
    <row r="121" spans="1:13" ht="57">
      <c r="A121" s="13">
        <v>414411</v>
      </c>
      <c r="B121" s="320" t="s">
        <v>48</v>
      </c>
      <c r="C121" s="333"/>
      <c r="D121" s="17">
        <v>313000</v>
      </c>
      <c r="E121" s="2"/>
      <c r="F121" s="297">
        <f>SUM(C121:E121)</f>
        <v>313000</v>
      </c>
      <c r="G121" s="301"/>
      <c r="H121" s="17">
        <v>312815.12</v>
      </c>
      <c r="I121" s="77"/>
      <c r="J121" s="297">
        <f>SUM(G121:I121)</f>
        <v>312815.12</v>
      </c>
      <c r="K121" s="286"/>
      <c r="L121" s="111">
        <f>+H121/D121</f>
        <v>0.9994093290734825</v>
      </c>
      <c r="M121" s="77"/>
    </row>
    <row r="122" spans="1:13" ht="23.25">
      <c r="A122" s="143">
        <v>415000</v>
      </c>
      <c r="B122" s="321" t="s">
        <v>49</v>
      </c>
      <c r="C122" s="292">
        <f>SUM(C123)</f>
        <v>550000</v>
      </c>
      <c r="D122" s="21">
        <f>SUM(D123)</f>
        <v>3400000</v>
      </c>
      <c r="E122" s="21">
        <f>SUM(E123)</f>
        <v>0</v>
      </c>
      <c r="F122" s="296">
        <f>SUM(C122+D122+E122)</f>
        <v>3950000</v>
      </c>
      <c r="G122" s="292">
        <f>SUM(G123)</f>
        <v>551148</v>
      </c>
      <c r="H122" s="21">
        <f>SUM(H123)</f>
        <v>3296221.05</v>
      </c>
      <c r="I122" s="21">
        <f>SUM(I123)</f>
        <v>0</v>
      </c>
      <c r="J122" s="296">
        <f>SUM(G122+H122+I122)</f>
        <v>3847369.05</v>
      </c>
      <c r="K122" s="285"/>
      <c r="L122" s="17"/>
      <c r="M122" s="17"/>
    </row>
    <row r="123" spans="1:13" ht="34.5">
      <c r="A123" s="13">
        <v>415112</v>
      </c>
      <c r="B123" s="324" t="s">
        <v>50</v>
      </c>
      <c r="C123" s="294">
        <v>550000</v>
      </c>
      <c r="D123" s="17">
        <v>3400000</v>
      </c>
      <c r="E123" s="77"/>
      <c r="F123" s="297">
        <f>SUM(C123:E123)</f>
        <v>3950000</v>
      </c>
      <c r="G123" s="294">
        <v>551148</v>
      </c>
      <c r="H123" s="17">
        <v>3296221.05</v>
      </c>
      <c r="I123" s="77"/>
      <c r="J123" s="297">
        <f>SUM(G123:I123)</f>
        <v>3847369.05</v>
      </c>
      <c r="K123" s="286">
        <f>+G123/C123</f>
        <v>1.0020872727272727</v>
      </c>
      <c r="L123" s="111">
        <f>+H123/D123</f>
        <v>0.9694767794117647</v>
      </c>
      <c r="M123" s="77"/>
    </row>
    <row r="124" spans="1:13" ht="45.75">
      <c r="A124" s="143">
        <v>416000</v>
      </c>
      <c r="B124" s="321" t="s">
        <v>51</v>
      </c>
      <c r="C124" s="21">
        <f>SUM(C125:C128)</f>
        <v>0</v>
      </c>
      <c r="D124" s="21">
        <f>SUM(D125:D126)</f>
        <v>2130000</v>
      </c>
      <c r="E124" s="21">
        <f>SUM(E128)</f>
        <v>0</v>
      </c>
      <c r="F124" s="21">
        <f>SUM(F125:F126)</f>
        <v>2130000</v>
      </c>
      <c r="G124" s="21">
        <f>SUM(G125:G126)</f>
        <v>0</v>
      </c>
      <c r="H124" s="21">
        <f>SUM(H125:H126)</f>
        <v>3182400</v>
      </c>
      <c r="I124" s="21">
        <f>SUM(I125:I126)</f>
        <v>0</v>
      </c>
      <c r="J124" s="21">
        <f>+G124+H124</f>
        <v>3182400</v>
      </c>
      <c r="K124" s="285"/>
      <c r="L124" s="17"/>
      <c r="M124" s="17"/>
    </row>
    <row r="125" spans="1:13" s="11" customFormat="1" ht="34.5">
      <c r="A125" s="13">
        <v>416111</v>
      </c>
      <c r="B125" s="324" t="s">
        <v>52</v>
      </c>
      <c r="C125" s="334"/>
      <c r="D125" s="17">
        <v>2130000</v>
      </c>
      <c r="E125" s="36"/>
      <c r="F125" s="297">
        <f>SUM(C125:E125)</f>
        <v>2130000</v>
      </c>
      <c r="G125" s="303"/>
      <c r="H125" s="17">
        <v>2127600</v>
      </c>
      <c r="I125" s="78"/>
      <c r="J125" s="297">
        <f>SUM(G125:I125)</f>
        <v>2127600</v>
      </c>
      <c r="K125" s="291"/>
      <c r="L125" s="111">
        <f>+H125/D125</f>
        <v>0.9988732394366198</v>
      </c>
      <c r="M125" s="78"/>
    </row>
    <row r="126" spans="1:13" s="11" customFormat="1" ht="39.75" customHeight="1">
      <c r="A126" s="13">
        <v>416119</v>
      </c>
      <c r="B126" s="324" t="s">
        <v>178</v>
      </c>
      <c r="C126" s="334"/>
      <c r="D126" s="17"/>
      <c r="E126" s="36"/>
      <c r="F126" s="297">
        <f>SUM(C126:E126)</f>
        <v>0</v>
      </c>
      <c r="G126" s="303"/>
      <c r="H126" s="17">
        <v>1054800</v>
      </c>
      <c r="I126" s="78"/>
      <c r="J126" s="297">
        <f>SUM(G126:I126)</f>
        <v>1054800</v>
      </c>
      <c r="K126" s="335" t="s">
        <v>177</v>
      </c>
      <c r="L126" s="111"/>
      <c r="M126" s="78"/>
    </row>
    <row r="127" spans="1:13" s="11" customFormat="1" ht="20.25" customHeight="1">
      <c r="A127" s="134">
        <v>417100</v>
      </c>
      <c r="B127" s="321" t="s">
        <v>182</v>
      </c>
      <c r="C127" s="336"/>
      <c r="D127" s="21"/>
      <c r="E127" s="151"/>
      <c r="F127" s="296"/>
      <c r="G127" s="336"/>
      <c r="H127" s="21">
        <f>+H128</f>
        <v>76688.32</v>
      </c>
      <c r="I127" s="151"/>
      <c r="J127" s="296">
        <f>+H127+G127</f>
        <v>76688.32</v>
      </c>
      <c r="K127" s="335"/>
      <c r="L127" s="111"/>
      <c r="M127" s="78"/>
    </row>
    <row r="128" spans="1:13" ht="15">
      <c r="A128" s="13">
        <v>417111</v>
      </c>
      <c r="B128" s="324" t="s">
        <v>179</v>
      </c>
      <c r="C128" s="334"/>
      <c r="D128" s="17"/>
      <c r="E128" s="36"/>
      <c r="F128" s="297">
        <f>SUM(C128:E128)</f>
        <v>0</v>
      </c>
      <c r="G128" s="303"/>
      <c r="H128" s="17">
        <v>76688.32</v>
      </c>
      <c r="I128" s="78"/>
      <c r="J128" s="297">
        <f>SUM(G128:I128)</f>
        <v>76688.32</v>
      </c>
      <c r="K128" s="335"/>
      <c r="L128" s="111"/>
      <c r="M128" s="78"/>
    </row>
    <row r="129" spans="1:13" ht="15">
      <c r="A129" s="143">
        <v>421000</v>
      </c>
      <c r="B129" s="325" t="s">
        <v>53</v>
      </c>
      <c r="C129" s="292">
        <f>SUM(C130+C132+C134+C137+C139)</f>
        <v>3330000</v>
      </c>
      <c r="D129" s="21">
        <f>+D130+D132+D134+D137+D139</f>
        <v>2210000</v>
      </c>
      <c r="E129" s="21">
        <f>SUM(E130+E132+E134+E137+E139)</f>
        <v>0</v>
      </c>
      <c r="F129" s="296">
        <f>SUM(C129+D129+E129)</f>
        <v>5540000</v>
      </c>
      <c r="G129" s="292">
        <f>SUM(G130+G132+G134+G137+G139)</f>
        <v>3271244.25</v>
      </c>
      <c r="H129" s="21">
        <f>SUM(H130+H132+H134+H137+H139)</f>
        <v>2082248.02</v>
      </c>
      <c r="I129" s="21">
        <f>SUM(I130+I132+I134+I137+I139)</f>
        <v>0</v>
      </c>
      <c r="J129" s="296">
        <f>SUM(G129+H129+I129)</f>
        <v>5353492.27</v>
      </c>
      <c r="K129" s="285"/>
      <c r="L129" s="17"/>
      <c r="M129" s="17"/>
    </row>
    <row r="130" spans="1:13" ht="23.25">
      <c r="A130" s="142">
        <v>421100</v>
      </c>
      <c r="B130" s="326" t="s">
        <v>54</v>
      </c>
      <c r="C130" s="299">
        <f>SUM(C131)</f>
        <v>300000</v>
      </c>
      <c r="D130" s="14">
        <f>SUM(D131)</f>
        <v>10000</v>
      </c>
      <c r="E130" s="14">
        <f>SUM(E131)</f>
        <v>0</v>
      </c>
      <c r="F130" s="300">
        <f>SUM(C130+D130+E130)</f>
        <v>310000</v>
      </c>
      <c r="G130" s="299">
        <f>SUM(G131)</f>
        <v>298909.08</v>
      </c>
      <c r="H130" s="14">
        <f>SUM(H131)</f>
        <v>0</v>
      </c>
      <c r="I130" s="14">
        <f>SUM(I131)</f>
        <v>0</v>
      </c>
      <c r="J130" s="300">
        <f>SUM(G130+H130+I130)</f>
        <v>298909.08</v>
      </c>
      <c r="K130" s="285"/>
      <c r="L130" s="17"/>
      <c r="M130" s="17">
        <f>SUM(M131)</f>
        <v>0</v>
      </c>
    </row>
    <row r="131" spans="1:13" ht="34.5">
      <c r="A131" s="13">
        <v>421111</v>
      </c>
      <c r="B131" s="320" t="s">
        <v>55</v>
      </c>
      <c r="C131" s="331">
        <v>300000</v>
      </c>
      <c r="D131" s="17">
        <v>10000</v>
      </c>
      <c r="E131" s="2"/>
      <c r="F131" s="297">
        <f>SUM(C131:E131)</f>
        <v>310000</v>
      </c>
      <c r="G131" s="294">
        <v>298909.08</v>
      </c>
      <c r="H131" s="17"/>
      <c r="I131" s="77"/>
      <c r="J131" s="297">
        <f>SUM(G131:I131)</f>
        <v>298909.08</v>
      </c>
      <c r="K131" s="286">
        <f>+G131/C131</f>
        <v>0.9963636</v>
      </c>
      <c r="L131" s="111">
        <f>+H131/D131</f>
        <v>0</v>
      </c>
      <c r="M131" s="77"/>
    </row>
    <row r="132" spans="1:13" ht="15">
      <c r="A132" s="142">
        <v>421200</v>
      </c>
      <c r="B132" s="323" t="s">
        <v>56</v>
      </c>
      <c r="C132" s="299">
        <f>SUM(C133:C133)</f>
        <v>2000000</v>
      </c>
      <c r="D132" s="14">
        <f>SUM(D133:D133)</f>
        <v>1000000</v>
      </c>
      <c r="E132" s="14">
        <f>SUM(E133:E133)</f>
        <v>0</v>
      </c>
      <c r="F132" s="300">
        <f>SUM(C132+D132+E132)</f>
        <v>3000000</v>
      </c>
      <c r="G132" s="299">
        <f>SUM(G133:G133)</f>
        <v>1939884.89</v>
      </c>
      <c r="H132" s="14">
        <f>SUM(H133:H133)</f>
        <v>932204.62</v>
      </c>
      <c r="I132" s="14">
        <f>SUM(I133:I133)</f>
        <v>0</v>
      </c>
      <c r="J132" s="300">
        <f>SUM(G132+H132+I132)</f>
        <v>2872089.51</v>
      </c>
      <c r="K132" s="285"/>
      <c r="L132" s="17"/>
      <c r="M132" s="17"/>
    </row>
    <row r="133" spans="1:13" ht="23.25">
      <c r="A133" s="13">
        <v>421211</v>
      </c>
      <c r="B133" s="320" t="s">
        <v>180</v>
      </c>
      <c r="C133" s="331">
        <v>2000000</v>
      </c>
      <c r="D133" s="17">
        <v>1000000</v>
      </c>
      <c r="E133" s="2"/>
      <c r="F133" s="297">
        <f>SUM(C133:E133)</f>
        <v>3000000</v>
      </c>
      <c r="G133" s="294">
        <v>1939884.89</v>
      </c>
      <c r="H133" s="17">
        <v>932204.62</v>
      </c>
      <c r="I133" s="77"/>
      <c r="J133" s="297">
        <f>SUM(G133:I133)</f>
        <v>2872089.51</v>
      </c>
      <c r="K133" s="286">
        <f>+G133/C133</f>
        <v>0.9699424449999999</v>
      </c>
      <c r="L133" s="111">
        <f>+H133/D133</f>
        <v>0.93220462</v>
      </c>
      <c r="M133" s="77"/>
    </row>
    <row r="134" spans="1:13" ht="15">
      <c r="A134" s="142">
        <v>421300</v>
      </c>
      <c r="B134" s="323" t="s">
        <v>57</v>
      </c>
      <c r="C134" s="299">
        <f>SUM(C135:C136)</f>
        <v>450000</v>
      </c>
      <c r="D134" s="14">
        <f>SUM(D135:D136)</f>
        <v>420000</v>
      </c>
      <c r="E134" s="14">
        <f>SUM(E135:E136)</f>
        <v>0</v>
      </c>
      <c r="F134" s="300">
        <f>SUM(C134+D134+E134)</f>
        <v>870000</v>
      </c>
      <c r="G134" s="299">
        <f>SUM(G135:G136)</f>
        <v>423038.28</v>
      </c>
      <c r="H134" s="14">
        <f>SUM(H135:H136)</f>
        <v>390147.56</v>
      </c>
      <c r="I134" s="14">
        <f>SUM(I135:I136)</f>
        <v>0</v>
      </c>
      <c r="J134" s="300">
        <f>SUM(G134+H134+I134)</f>
        <v>813185.8400000001</v>
      </c>
      <c r="K134" s="285"/>
      <c r="L134" s="17"/>
      <c r="M134" s="17"/>
    </row>
    <row r="135" spans="1:13" ht="15">
      <c r="A135" s="13">
        <v>421311</v>
      </c>
      <c r="B135" s="320" t="s">
        <v>57</v>
      </c>
      <c r="C135" s="331">
        <v>450000</v>
      </c>
      <c r="D135" s="17">
        <v>200000</v>
      </c>
      <c r="E135" s="2"/>
      <c r="F135" s="297">
        <f>SUM(C135:E135)</f>
        <v>650000</v>
      </c>
      <c r="G135" s="294">
        <v>423038.28</v>
      </c>
      <c r="H135" s="17">
        <v>190780.49</v>
      </c>
      <c r="I135" s="77"/>
      <c r="J135" s="297">
        <f>SUM(G135:I135)</f>
        <v>613818.77</v>
      </c>
      <c r="K135" s="286">
        <f>+G135/C135</f>
        <v>0.9400850666666667</v>
      </c>
      <c r="L135" s="111">
        <f>+H135/D135</f>
        <v>0.95390245</v>
      </c>
      <c r="M135" s="77"/>
    </row>
    <row r="136" spans="1:18" ht="23.25">
      <c r="A136" s="13">
        <v>421325</v>
      </c>
      <c r="B136" s="320" t="s">
        <v>157</v>
      </c>
      <c r="C136" s="331"/>
      <c r="D136" s="17">
        <v>220000</v>
      </c>
      <c r="E136" s="2"/>
      <c r="F136" s="297">
        <f>SUM(C136:E136)</f>
        <v>220000</v>
      </c>
      <c r="G136" s="294"/>
      <c r="H136" s="17">
        <v>199367.07</v>
      </c>
      <c r="I136" s="77"/>
      <c r="J136" s="297">
        <f>SUM(G136:I136)</f>
        <v>199367.07</v>
      </c>
      <c r="K136" s="286"/>
      <c r="L136" s="111">
        <f>+H136/D136</f>
        <v>0.9062139545454546</v>
      </c>
      <c r="M136" s="77"/>
      <c r="Q136" s="12"/>
      <c r="R136" s="20"/>
    </row>
    <row r="137" spans="1:13" ht="23.25">
      <c r="A137" s="142">
        <v>421400</v>
      </c>
      <c r="B137" s="323" t="s">
        <v>58</v>
      </c>
      <c r="C137" s="299">
        <f>SUM(C138:C138)</f>
        <v>280000</v>
      </c>
      <c r="D137" s="14">
        <f>SUM(D138:D138)</f>
        <v>430000</v>
      </c>
      <c r="E137" s="14">
        <f>SUM(E138:E138)</f>
        <v>0</v>
      </c>
      <c r="F137" s="300">
        <f>SUM(C137+D137+E137)</f>
        <v>710000</v>
      </c>
      <c r="G137" s="299">
        <f>SUM(G138:G138)</f>
        <v>309410</v>
      </c>
      <c r="H137" s="14">
        <f>SUM(H138:H138)</f>
        <v>394037.32</v>
      </c>
      <c r="I137" s="14">
        <f>SUM(I138:I138)</f>
        <v>0</v>
      </c>
      <c r="J137" s="300">
        <f>SUM(G137+H137+I137)</f>
        <v>703447.3200000001</v>
      </c>
      <c r="K137" s="285"/>
      <c r="L137" s="17"/>
      <c r="M137" s="17"/>
    </row>
    <row r="138" spans="1:18" ht="34.5">
      <c r="A138" s="13">
        <v>421411</v>
      </c>
      <c r="B138" s="320" t="s">
        <v>158</v>
      </c>
      <c r="C138" s="331">
        <v>280000</v>
      </c>
      <c r="D138" s="17">
        <v>430000</v>
      </c>
      <c r="E138" s="2"/>
      <c r="F138" s="297">
        <f>SUM(C138:E138)</f>
        <v>710000</v>
      </c>
      <c r="G138" s="294">
        <v>309410</v>
      </c>
      <c r="H138" s="17">
        <v>394037.32</v>
      </c>
      <c r="I138" s="77"/>
      <c r="J138" s="297">
        <f>SUM(G138:I138)</f>
        <v>703447.3200000001</v>
      </c>
      <c r="K138" s="286">
        <f>+G138/C138</f>
        <v>1.1050357142857143</v>
      </c>
      <c r="L138" s="111">
        <f>+H138/D138</f>
        <v>0.9163658604651163</v>
      </c>
      <c r="M138" s="77"/>
      <c r="R138" s="20"/>
    </row>
    <row r="139" spans="1:17" ht="23.25">
      <c r="A139" s="142">
        <v>421600</v>
      </c>
      <c r="B139" s="323" t="s">
        <v>59</v>
      </c>
      <c r="C139" s="299">
        <f>SUM(C140)</f>
        <v>300000</v>
      </c>
      <c r="D139" s="14">
        <f>SUM(D140)</f>
        <v>350000</v>
      </c>
      <c r="E139" s="14">
        <f>SUM(E140)</f>
        <v>0</v>
      </c>
      <c r="F139" s="300">
        <f>SUM(C139+D139+E139)</f>
        <v>650000</v>
      </c>
      <c r="G139" s="299">
        <f>SUM(G140)</f>
        <v>300002</v>
      </c>
      <c r="H139" s="14">
        <f>SUM(H140)</f>
        <v>365858.52</v>
      </c>
      <c r="I139" s="14">
        <f>SUM(I140)</f>
        <v>0</v>
      </c>
      <c r="J139" s="300">
        <f>SUM(G139+H139+I139)</f>
        <v>665860.52</v>
      </c>
      <c r="K139" s="285"/>
      <c r="L139" s="17"/>
      <c r="M139" s="17"/>
      <c r="P139" s="20"/>
      <c r="Q139" s="20"/>
    </row>
    <row r="140" spans="1:16" ht="23.25">
      <c r="A140" s="13">
        <v>421612</v>
      </c>
      <c r="B140" s="320" t="s">
        <v>60</v>
      </c>
      <c r="C140" s="331">
        <v>300000</v>
      </c>
      <c r="D140" s="17">
        <v>350000</v>
      </c>
      <c r="E140" s="2"/>
      <c r="F140" s="297">
        <f>SUM(C140:E140)</f>
        <v>650000</v>
      </c>
      <c r="G140" s="294">
        <v>300002</v>
      </c>
      <c r="H140" s="17">
        <v>365858.52</v>
      </c>
      <c r="I140" s="77"/>
      <c r="J140" s="297">
        <f>SUM(G140:I140)</f>
        <v>665860.52</v>
      </c>
      <c r="K140" s="286">
        <f>+G140/C140</f>
        <v>1.0000066666666667</v>
      </c>
      <c r="L140" s="111">
        <f>+H140/D140</f>
        <v>1.0453100571428573</v>
      </c>
      <c r="M140" s="77"/>
      <c r="P140" s="20"/>
    </row>
    <row r="141" spans="1:18" ht="15">
      <c r="A141" s="143">
        <v>422000</v>
      </c>
      <c r="B141" s="321" t="s">
        <v>61</v>
      </c>
      <c r="C141" s="292">
        <f>SUM(C142+C144+C146+C148)</f>
        <v>275000</v>
      </c>
      <c r="D141" s="21">
        <f>SUM(D142+D144+D146+D148)</f>
        <v>1702000</v>
      </c>
      <c r="E141" s="21">
        <f>SUM(E142+E144+E146+E148)</f>
        <v>0</v>
      </c>
      <c r="F141" s="296">
        <f>SUM(C141+D141+E141)</f>
        <v>1977000</v>
      </c>
      <c r="G141" s="21">
        <f>+G142+G144+G146+G148</f>
        <v>203205.22</v>
      </c>
      <c r="H141" s="21">
        <f>+H142+H144+H146+H148</f>
        <v>1797602.4899999998</v>
      </c>
      <c r="I141" s="21">
        <f>SUM(I142+I144+I146+I148)</f>
        <v>0</v>
      </c>
      <c r="J141" s="296">
        <f>+G141+H141+I141</f>
        <v>2000807.7099999997</v>
      </c>
      <c r="K141" s="285"/>
      <c r="L141" s="17"/>
      <c r="M141" s="17"/>
      <c r="O141" s="20"/>
      <c r="R141" s="12"/>
    </row>
    <row r="142" spans="1:13" ht="34.5">
      <c r="A142" s="142">
        <v>422100</v>
      </c>
      <c r="B142" s="323" t="s">
        <v>62</v>
      </c>
      <c r="C142" s="299">
        <f>SUM(C143:C143)</f>
        <v>120000</v>
      </c>
      <c r="D142" s="14">
        <f>SUM(D143:D143)</f>
        <v>320000</v>
      </c>
      <c r="E142" s="14">
        <f>SUM(E143:E143)</f>
        <v>0</v>
      </c>
      <c r="F142" s="300">
        <f>SUM(C142+D142+E142)</f>
        <v>440000</v>
      </c>
      <c r="G142" s="299">
        <f>+G143</f>
        <v>30684</v>
      </c>
      <c r="H142" s="14">
        <f>SUM(H143:H143)</f>
        <v>396076.63</v>
      </c>
      <c r="I142" s="14">
        <f>SUM(I143:I143)</f>
        <v>0</v>
      </c>
      <c r="J142" s="300">
        <f>SUM(G142+H142+I142)</f>
        <v>426760.63</v>
      </c>
      <c r="K142" s="285"/>
      <c r="L142" s="17"/>
      <c r="M142" s="17"/>
    </row>
    <row r="143" spans="1:13" ht="34.5">
      <c r="A143" s="13">
        <v>422111</v>
      </c>
      <c r="B143" s="320" t="s">
        <v>137</v>
      </c>
      <c r="C143" s="331">
        <v>120000</v>
      </c>
      <c r="D143" s="17">
        <v>320000</v>
      </c>
      <c r="E143" s="17"/>
      <c r="F143" s="297">
        <f>SUM(C143:E143)</f>
        <v>440000</v>
      </c>
      <c r="G143" s="294">
        <v>30684</v>
      </c>
      <c r="H143" s="17">
        <v>396076.63</v>
      </c>
      <c r="I143" s="17"/>
      <c r="J143" s="297">
        <f>SUM(G143:I143)</f>
        <v>426760.63</v>
      </c>
      <c r="K143" s="286">
        <f>+G143/C143</f>
        <v>0.2557</v>
      </c>
      <c r="L143" s="111">
        <f>+H143/D143</f>
        <v>1.23773946875</v>
      </c>
      <c r="M143" s="17"/>
    </row>
    <row r="144" spans="1:17" ht="34.5">
      <c r="A144" s="142">
        <v>422211</v>
      </c>
      <c r="B144" s="323" t="s">
        <v>63</v>
      </c>
      <c r="C144" s="299">
        <f>SUM(C145:C145)</f>
        <v>155000</v>
      </c>
      <c r="D144" s="14">
        <f>SUM(D145:D145)</f>
        <v>50000</v>
      </c>
      <c r="E144" s="14">
        <f>SUM(E145:E145)</f>
        <v>0</v>
      </c>
      <c r="F144" s="300">
        <f>SUM(C144+D144+E144)</f>
        <v>205000</v>
      </c>
      <c r="G144" s="299">
        <f>SUM(G145:G145)</f>
        <v>172521.22</v>
      </c>
      <c r="H144" s="14">
        <f>SUM(H145:H145)</f>
        <v>20426</v>
      </c>
      <c r="I144" s="14">
        <f>SUM(I145:I145)</f>
        <v>0</v>
      </c>
      <c r="J144" s="300">
        <f>SUM(G144+H144+I144)</f>
        <v>192947.22</v>
      </c>
      <c r="K144" s="285"/>
      <c r="L144" s="17"/>
      <c r="M144" s="17"/>
      <c r="Q144" s="12"/>
    </row>
    <row r="145" spans="1:13" ht="34.5">
      <c r="A145" s="13">
        <v>422211</v>
      </c>
      <c r="B145" s="320" t="s">
        <v>63</v>
      </c>
      <c r="C145" s="331">
        <v>155000</v>
      </c>
      <c r="D145" s="17">
        <v>50000</v>
      </c>
      <c r="E145" s="17"/>
      <c r="F145" s="297">
        <f>SUM(C145:E145)</f>
        <v>205000</v>
      </c>
      <c r="G145" s="294">
        <v>172521.22</v>
      </c>
      <c r="H145" s="17">
        <v>20426</v>
      </c>
      <c r="I145" s="17"/>
      <c r="J145" s="297">
        <f>SUM(G145:I145)</f>
        <v>192947.22</v>
      </c>
      <c r="K145" s="286">
        <f>+G145/C145</f>
        <v>1.113040129032258</v>
      </c>
      <c r="L145" s="111">
        <f>+H145/D145</f>
        <v>0.40852</v>
      </c>
      <c r="M145" s="111"/>
    </row>
    <row r="146" spans="1:13" ht="34.5">
      <c r="A146" s="142">
        <v>422300</v>
      </c>
      <c r="B146" s="323" t="s">
        <v>64</v>
      </c>
      <c r="C146" s="299">
        <f>SUM(C147:C147)</f>
        <v>0</v>
      </c>
      <c r="D146" s="14">
        <f>SUM(C147:D147)</f>
        <v>650000</v>
      </c>
      <c r="E146" s="14">
        <f>+E147</f>
        <v>0</v>
      </c>
      <c r="F146" s="300">
        <f>SUM(C146+D146+E146)</f>
        <v>650000</v>
      </c>
      <c r="G146" s="299">
        <f>SUM(G147:G147)</f>
        <v>0</v>
      </c>
      <c r="H146" s="14">
        <f>SUM(G147:H147)</f>
        <v>656599</v>
      </c>
      <c r="I146" s="14">
        <f>+I147</f>
        <v>0</v>
      </c>
      <c r="J146" s="300">
        <f>SUM(G146+H146+I146)</f>
        <v>656599</v>
      </c>
      <c r="K146" s="285"/>
      <c r="L146" s="17"/>
      <c r="M146" s="17"/>
    </row>
    <row r="147" spans="1:13" ht="23.25">
      <c r="A147" s="144">
        <v>422392</v>
      </c>
      <c r="B147" s="324" t="s">
        <v>88</v>
      </c>
      <c r="C147" s="304"/>
      <c r="D147" s="17">
        <v>650000</v>
      </c>
      <c r="E147" s="17"/>
      <c r="F147" s="297">
        <f>SUM(C147:E147)</f>
        <v>650000</v>
      </c>
      <c r="G147" s="304"/>
      <c r="H147" s="17">
        <v>656599</v>
      </c>
      <c r="I147" s="17"/>
      <c r="J147" s="297">
        <f>SUM(G147:I147)</f>
        <v>656599</v>
      </c>
      <c r="K147" s="285"/>
      <c r="L147" s="111">
        <f>+H147/D147</f>
        <v>1.0101523076923078</v>
      </c>
      <c r="M147" s="17"/>
    </row>
    <row r="148" spans="1:13" ht="23.25">
      <c r="A148" s="145">
        <v>422400</v>
      </c>
      <c r="B148" s="323" t="s">
        <v>66</v>
      </c>
      <c r="C148" s="299">
        <f>SUM(C149)</f>
        <v>0</v>
      </c>
      <c r="D148" s="14">
        <f>+D149</f>
        <v>682000</v>
      </c>
      <c r="E148" s="14">
        <f>SUM(E149)</f>
        <v>0</v>
      </c>
      <c r="F148" s="300">
        <f>SUM(C148+D148+E148)</f>
        <v>682000</v>
      </c>
      <c r="G148" s="299">
        <f>SUM(G149)</f>
        <v>0</v>
      </c>
      <c r="H148" s="14">
        <f>+H149</f>
        <v>724500.86</v>
      </c>
      <c r="I148" s="14">
        <f>SUM(I149)</f>
        <v>0</v>
      </c>
      <c r="J148" s="300">
        <f>SUM(G148+H148+I148)</f>
        <v>724500.86</v>
      </c>
      <c r="K148" s="285"/>
      <c r="L148" s="17"/>
      <c r="M148" s="17"/>
    </row>
    <row r="149" spans="1:13" ht="45.75">
      <c r="A149" s="13">
        <v>422412</v>
      </c>
      <c r="B149" s="320" t="s">
        <v>138</v>
      </c>
      <c r="C149" s="331"/>
      <c r="D149" s="17">
        <v>682000</v>
      </c>
      <c r="E149" s="17"/>
      <c r="F149" s="297">
        <f>SUM(C149:E149)</f>
        <v>682000</v>
      </c>
      <c r="G149" s="294"/>
      <c r="H149" s="17">
        <v>724500.86</v>
      </c>
      <c r="I149" s="17"/>
      <c r="J149" s="297">
        <f>SUM(G149:I149)</f>
        <v>724500.86</v>
      </c>
      <c r="K149" s="287"/>
      <c r="L149" s="111">
        <f>+H149/D149</f>
        <v>1.0623179765395894</v>
      </c>
      <c r="M149" s="17"/>
    </row>
    <row r="150" spans="1:13" ht="15">
      <c r="A150" s="143">
        <v>423000</v>
      </c>
      <c r="B150" s="321" t="s">
        <v>65</v>
      </c>
      <c r="C150" s="292">
        <f>+C151+C154+C156+C161+C164+C167+C169</f>
        <v>1697000</v>
      </c>
      <c r="D150" s="21">
        <f>+D151+D154+D156+D161+D164+D167+D169</f>
        <v>8174000</v>
      </c>
      <c r="E150" s="21">
        <f>+E151+E154+E156+E161+E164+E167+E169</f>
        <v>0</v>
      </c>
      <c r="F150" s="296">
        <f>+C150+D150</f>
        <v>9871000</v>
      </c>
      <c r="G150" s="292">
        <f>+G151+G154+G156+G161+G164+G167+G169</f>
        <v>2002002.1</v>
      </c>
      <c r="H150" s="292">
        <f>+H151+H154+H156+H161+H164+H167+H169</f>
        <v>7661867.48</v>
      </c>
      <c r="I150" s="21">
        <f>+I151+I154+I156+I161+I164+I167+I169</f>
        <v>0</v>
      </c>
      <c r="J150" s="296">
        <f>+G150+H150</f>
        <v>9663869.58</v>
      </c>
      <c r="K150" s="285"/>
      <c r="L150" s="17"/>
      <c r="M150" s="17"/>
    </row>
    <row r="151" spans="1:13" ht="23.25">
      <c r="A151" s="142">
        <v>423100</v>
      </c>
      <c r="B151" s="323" t="s">
        <v>90</v>
      </c>
      <c r="C151" s="299">
        <f>SUM(C152:C153)</f>
        <v>1480000</v>
      </c>
      <c r="D151" s="14">
        <f>SUM(D152:D153)</f>
        <v>300000</v>
      </c>
      <c r="E151" s="14">
        <f>SUM(E152:E153)</f>
        <v>0</v>
      </c>
      <c r="F151" s="300">
        <f>SUM(C151+D151+E151)</f>
        <v>1780000</v>
      </c>
      <c r="G151" s="299">
        <f>SUM(G152:G153)</f>
        <v>1540140.47</v>
      </c>
      <c r="H151" s="14">
        <f>SUM(H152:H153)</f>
        <v>248640</v>
      </c>
      <c r="I151" s="14">
        <f>SUM(I152:I153)</f>
        <v>0</v>
      </c>
      <c r="J151" s="300">
        <f>SUM(G151+H151+I151)</f>
        <v>1788780.47</v>
      </c>
      <c r="K151" s="285"/>
      <c r="L151" s="17"/>
      <c r="M151" s="17"/>
    </row>
    <row r="152" spans="1:17" ht="45.75">
      <c r="A152" s="5">
        <v>423111</v>
      </c>
      <c r="B152" s="324" t="s">
        <v>159</v>
      </c>
      <c r="C152" s="304">
        <v>280000</v>
      </c>
      <c r="D152" s="17">
        <v>300000</v>
      </c>
      <c r="E152" s="17"/>
      <c r="F152" s="297">
        <f>SUM(C152:E152)</f>
        <v>580000</v>
      </c>
      <c r="G152" s="304">
        <v>281457.45</v>
      </c>
      <c r="H152" s="17">
        <v>0</v>
      </c>
      <c r="I152" s="17"/>
      <c r="J152" s="297">
        <f>SUM(G152:I152)</f>
        <v>281457.45</v>
      </c>
      <c r="K152" s="286">
        <f>+G152/C152</f>
        <v>1.0052051785714287</v>
      </c>
      <c r="L152" s="111">
        <f>+H152/D152</f>
        <v>0</v>
      </c>
      <c r="M152" s="17"/>
      <c r="Q152" s="35"/>
    </row>
    <row r="153" spans="1:17" ht="34.5">
      <c r="A153" s="13">
        <v>423191</v>
      </c>
      <c r="B153" s="320" t="s">
        <v>181</v>
      </c>
      <c r="C153" s="331">
        <v>1200000</v>
      </c>
      <c r="D153" s="17"/>
      <c r="E153" s="2"/>
      <c r="F153" s="297">
        <f>SUM(C153:E153)</f>
        <v>1200000</v>
      </c>
      <c r="G153" s="294">
        <v>1258683.02</v>
      </c>
      <c r="H153" s="17">
        <v>248640</v>
      </c>
      <c r="I153" s="77"/>
      <c r="J153" s="297">
        <f>SUM(G153:I153)</f>
        <v>1507323.02</v>
      </c>
      <c r="K153" s="286">
        <f>+G153/C153</f>
        <v>1.0489025166666668</v>
      </c>
      <c r="L153" s="111"/>
      <c r="M153" s="77"/>
      <c r="Q153" s="20"/>
    </row>
    <row r="154" spans="1:13" ht="15">
      <c r="A154" s="146">
        <v>423200</v>
      </c>
      <c r="B154" s="327" t="s">
        <v>89</v>
      </c>
      <c r="C154" s="299">
        <f>SUM(C155)</f>
        <v>0</v>
      </c>
      <c r="D154" s="14">
        <f>SUM(D155)</f>
        <v>400000</v>
      </c>
      <c r="E154" s="14">
        <f>SUM(E155)</f>
        <v>0</v>
      </c>
      <c r="F154" s="300">
        <f>SUM(C154+D154+E154)</f>
        <v>400000</v>
      </c>
      <c r="G154" s="299">
        <f>SUM(G155)</f>
        <v>0</v>
      </c>
      <c r="H154" s="14">
        <f>SUM(H155)</f>
        <v>382092.76</v>
      </c>
      <c r="I154" s="14">
        <f>SUM(I155)</f>
        <v>0</v>
      </c>
      <c r="J154" s="300">
        <f>SUM(G154+H154+I154)</f>
        <v>382092.76</v>
      </c>
      <c r="K154" s="285"/>
      <c r="L154" s="17"/>
      <c r="M154" s="17"/>
    </row>
    <row r="155" spans="1:13" ht="23.25">
      <c r="A155" s="13">
        <v>423212</v>
      </c>
      <c r="B155" s="320" t="s">
        <v>94</v>
      </c>
      <c r="C155" s="331"/>
      <c r="D155" s="17">
        <v>400000</v>
      </c>
      <c r="E155" s="2"/>
      <c r="F155" s="297">
        <f>SUM(C155:E155)</f>
        <v>400000</v>
      </c>
      <c r="G155" s="294"/>
      <c r="H155" s="17">
        <v>382092.76</v>
      </c>
      <c r="I155" s="77"/>
      <c r="J155" s="297">
        <f>SUM(G155:I155)</f>
        <v>382092.76</v>
      </c>
      <c r="K155" s="287"/>
      <c r="L155" s="111">
        <f>+H155/D155</f>
        <v>0.9552319</v>
      </c>
      <c r="M155" s="77"/>
    </row>
    <row r="156" spans="1:13" ht="34.5">
      <c r="A156" s="143">
        <v>423300</v>
      </c>
      <c r="B156" s="321" t="s">
        <v>68</v>
      </c>
      <c r="C156" s="292">
        <f>SUM(C158:C160)</f>
        <v>160000</v>
      </c>
      <c r="D156" s="21">
        <f>SUM(D157:D160)</f>
        <v>3224000</v>
      </c>
      <c r="E156" s="21">
        <f>SUM(E158:E160)</f>
        <v>0</v>
      </c>
      <c r="F156" s="296">
        <f>SUM(C156+D156+E156)</f>
        <v>3384000</v>
      </c>
      <c r="G156" s="292">
        <f>SUM(G158:G160)</f>
        <v>204611.63</v>
      </c>
      <c r="H156" s="21">
        <f>SUM(H157:H160)</f>
        <v>2877452.77</v>
      </c>
      <c r="I156" s="21">
        <f>SUM(I158:I160)</f>
        <v>0</v>
      </c>
      <c r="J156" s="296">
        <f>+G156+H156+I156</f>
        <v>3082064.4</v>
      </c>
      <c r="K156" s="285"/>
      <c r="L156" s="17"/>
      <c r="M156" s="17"/>
    </row>
    <row r="157" spans="1:13" s="11" customFormat="1" ht="23.25">
      <c r="A157" s="282">
        <v>423311</v>
      </c>
      <c r="B157" s="324" t="s">
        <v>160</v>
      </c>
      <c r="C157" s="304"/>
      <c r="D157" s="17">
        <v>74000</v>
      </c>
      <c r="E157" s="17"/>
      <c r="F157" s="297"/>
      <c r="G157" s="304"/>
      <c r="H157" s="17">
        <v>74000</v>
      </c>
      <c r="I157" s="17"/>
      <c r="J157" s="297"/>
      <c r="K157" s="285"/>
      <c r="L157" s="111">
        <f>+H157/D157</f>
        <v>1</v>
      </c>
      <c r="M157" s="17"/>
    </row>
    <row r="158" spans="1:13" ht="23.25">
      <c r="A158" s="13">
        <v>423311</v>
      </c>
      <c r="B158" s="320" t="s">
        <v>69</v>
      </c>
      <c r="C158" s="331">
        <v>120000</v>
      </c>
      <c r="D158" s="17">
        <v>250000</v>
      </c>
      <c r="E158" s="2"/>
      <c r="F158" s="297">
        <f>SUM(C158:E158)</f>
        <v>370000</v>
      </c>
      <c r="G158" s="294">
        <v>204611.63</v>
      </c>
      <c r="H158" s="17">
        <v>296072.77</v>
      </c>
      <c r="I158" s="77"/>
      <c r="J158" s="297">
        <f>SUM(G158:I158)</f>
        <v>500684.4</v>
      </c>
      <c r="K158" s="286">
        <f>+G158/C158</f>
        <v>1.7050969166666667</v>
      </c>
      <c r="L158" s="111">
        <f>+H158/D158</f>
        <v>1.1842910800000002</v>
      </c>
      <c r="M158" s="77"/>
    </row>
    <row r="159" spans="1:16" ht="34.5">
      <c r="A159" s="13">
        <v>423321</v>
      </c>
      <c r="B159" s="320" t="s">
        <v>70</v>
      </c>
      <c r="C159" s="331">
        <v>40000</v>
      </c>
      <c r="D159" s="17">
        <v>100000</v>
      </c>
      <c r="E159" s="2"/>
      <c r="F159" s="297">
        <f>SUM(C159:E159)</f>
        <v>140000</v>
      </c>
      <c r="G159" s="294"/>
      <c r="H159" s="17">
        <v>55000</v>
      </c>
      <c r="I159" s="77"/>
      <c r="J159" s="297">
        <f>SUM(G159:I159)</f>
        <v>55000</v>
      </c>
      <c r="K159" s="286"/>
      <c r="L159" s="111">
        <f>+H159/D159</f>
        <v>0.55</v>
      </c>
      <c r="M159" s="77"/>
      <c r="P159" s="20"/>
    </row>
    <row r="160" spans="1:13" s="11" customFormat="1" ht="57">
      <c r="A160" s="13">
        <v>423391</v>
      </c>
      <c r="B160" s="320" t="s">
        <v>139</v>
      </c>
      <c r="C160" s="331"/>
      <c r="D160" s="17">
        <v>2800000</v>
      </c>
      <c r="E160" s="2"/>
      <c r="F160" s="297">
        <f>SUM(C160:E160)</f>
        <v>2800000</v>
      </c>
      <c r="G160" s="294"/>
      <c r="H160" s="17">
        <v>2452380</v>
      </c>
      <c r="I160" s="77"/>
      <c r="J160" s="297">
        <f>SUM(G160:I160)</f>
        <v>2452380</v>
      </c>
      <c r="K160" s="286"/>
      <c r="L160" s="111">
        <f>+H160/D160</f>
        <v>0.87585</v>
      </c>
      <c r="M160" s="77"/>
    </row>
    <row r="161" spans="1:13" ht="23.25">
      <c r="A161" s="143">
        <v>423400</v>
      </c>
      <c r="B161" s="321" t="s">
        <v>71</v>
      </c>
      <c r="C161" s="292">
        <f aca="true" t="shared" si="7" ref="C161:I161">SUM(C162:C163)</f>
        <v>36000</v>
      </c>
      <c r="D161" s="21">
        <f t="shared" si="7"/>
        <v>1500000</v>
      </c>
      <c r="E161" s="21">
        <f t="shared" si="7"/>
        <v>0</v>
      </c>
      <c r="F161" s="296">
        <f t="shared" si="7"/>
        <v>1486000</v>
      </c>
      <c r="G161" s="292">
        <f t="shared" si="7"/>
        <v>198964</v>
      </c>
      <c r="H161" s="21">
        <f t="shared" si="7"/>
        <v>1489339.32</v>
      </c>
      <c r="I161" s="21">
        <f t="shared" si="7"/>
        <v>0</v>
      </c>
      <c r="J161" s="296">
        <f>+G161+H161+I161</f>
        <v>1688303.32</v>
      </c>
      <c r="K161" s="285"/>
      <c r="L161" s="17"/>
      <c r="M161" s="17"/>
    </row>
    <row r="162" spans="1:13" s="11" customFormat="1" ht="45.75">
      <c r="A162" s="13">
        <v>423412</v>
      </c>
      <c r="B162" s="320" t="s">
        <v>141</v>
      </c>
      <c r="C162" s="331">
        <v>36000</v>
      </c>
      <c r="D162" s="17">
        <v>1450000</v>
      </c>
      <c r="E162" s="2"/>
      <c r="F162" s="297">
        <f>SUM(C162:E162)</f>
        <v>1486000</v>
      </c>
      <c r="G162" s="294">
        <v>198964</v>
      </c>
      <c r="H162" s="17">
        <v>1479139.32</v>
      </c>
      <c r="I162" s="77"/>
      <c r="J162" s="297">
        <f>SUM(G162:I162)</f>
        <v>1678103.32</v>
      </c>
      <c r="K162" s="286"/>
      <c r="L162" s="111">
        <f>+H162/D162</f>
        <v>1.0200960827586207</v>
      </c>
      <c r="M162" s="17"/>
    </row>
    <row r="163" spans="1:13" s="11" customFormat="1" ht="15">
      <c r="A163" s="282">
        <v>423432</v>
      </c>
      <c r="B163" s="324" t="s">
        <v>161</v>
      </c>
      <c r="C163" s="304"/>
      <c r="D163" s="17">
        <v>50000</v>
      </c>
      <c r="E163" s="17"/>
      <c r="F163" s="297"/>
      <c r="G163" s="304"/>
      <c r="H163" s="17">
        <v>10200</v>
      </c>
      <c r="I163" s="17"/>
      <c r="J163" s="297"/>
      <c r="K163" s="285"/>
      <c r="L163" s="111">
        <f>+H163/D163</f>
        <v>0.204</v>
      </c>
      <c r="M163" s="17"/>
    </row>
    <row r="164" spans="1:13" ht="15">
      <c r="A164" s="142">
        <v>423500</v>
      </c>
      <c r="B164" s="323" t="s">
        <v>65</v>
      </c>
      <c r="C164" s="299">
        <f>SUM(C165:C166)</f>
        <v>0</v>
      </c>
      <c r="D164" s="14">
        <f>SUM(D165:D166)</f>
        <v>1600000</v>
      </c>
      <c r="E164" s="14">
        <f>SUM(E165:E165)</f>
        <v>0</v>
      </c>
      <c r="F164" s="300">
        <f>SUM(C164+D164+E164)</f>
        <v>1600000</v>
      </c>
      <c r="G164" s="299">
        <f>SUM(G165:G165)</f>
        <v>0</v>
      </c>
      <c r="H164" s="14">
        <f>SUM(H165:H166)</f>
        <v>1492260.7</v>
      </c>
      <c r="I164" s="14">
        <f>SUM(I165:I165)</f>
        <v>0</v>
      </c>
      <c r="J164" s="300">
        <f>SUM(G164+H164+I164)</f>
        <v>1492260.7</v>
      </c>
      <c r="K164" s="285"/>
      <c r="L164" s="17"/>
      <c r="M164" s="17"/>
    </row>
    <row r="165" spans="1:13" ht="23.25">
      <c r="A165" s="13">
        <v>423521</v>
      </c>
      <c r="B165" s="320" t="s">
        <v>162</v>
      </c>
      <c r="C165" s="331"/>
      <c r="D165" s="17">
        <v>400000</v>
      </c>
      <c r="E165" s="2"/>
      <c r="F165" s="297">
        <f>SUM(C165:E165)</f>
        <v>400000</v>
      </c>
      <c r="G165" s="294"/>
      <c r="H165" s="17">
        <v>288803.8</v>
      </c>
      <c r="I165" s="77"/>
      <c r="J165" s="297">
        <f>SUM(G165:I165)</f>
        <v>288803.8</v>
      </c>
      <c r="K165" s="287"/>
      <c r="L165" s="111">
        <f>+H165/D165</f>
        <v>0.7220095</v>
      </c>
      <c r="M165" s="77"/>
    </row>
    <row r="166" spans="1:13" ht="23.25">
      <c r="A166" s="13">
        <v>423599</v>
      </c>
      <c r="B166" s="320" t="s">
        <v>100</v>
      </c>
      <c r="C166" s="331"/>
      <c r="D166" s="17">
        <v>1200000</v>
      </c>
      <c r="E166" s="2"/>
      <c r="F166" s="297"/>
      <c r="G166" s="294"/>
      <c r="H166" s="17">
        <v>1203456.9</v>
      </c>
      <c r="I166" s="77"/>
      <c r="J166" s="297"/>
      <c r="K166" s="286"/>
      <c r="L166" s="111">
        <f>+H166/D166</f>
        <v>1.0028807499999999</v>
      </c>
      <c r="M166" s="77"/>
    </row>
    <row r="167" spans="1:13" ht="15">
      <c r="A167" s="142">
        <v>423700</v>
      </c>
      <c r="B167" s="323" t="s">
        <v>72</v>
      </c>
      <c r="C167" s="299">
        <f>SUM(C168:C168)</f>
        <v>0</v>
      </c>
      <c r="D167" s="14">
        <f>SUM(D168:D168)</f>
        <v>400000</v>
      </c>
      <c r="E167" s="14">
        <f>SUM(E168:E168)</f>
        <v>0</v>
      </c>
      <c r="F167" s="300">
        <f>SUM(C167+D167+E167)</f>
        <v>400000</v>
      </c>
      <c r="G167" s="299">
        <f>SUM(G168:G168)</f>
        <v>0</v>
      </c>
      <c r="H167" s="14">
        <f>SUM(H168:H168)</f>
        <v>466864.72</v>
      </c>
      <c r="I167" s="14">
        <f>SUM(I168:I168)</f>
        <v>0</v>
      </c>
      <c r="J167" s="300">
        <f>SUM(G167+H167+I167)</f>
        <v>466864.72</v>
      </c>
      <c r="K167" s="285"/>
      <c r="L167" s="17"/>
      <c r="M167" s="17"/>
    </row>
    <row r="168" spans="1:13" ht="15">
      <c r="A168" s="13">
        <v>423711</v>
      </c>
      <c r="B168" s="324" t="s">
        <v>72</v>
      </c>
      <c r="C168" s="331"/>
      <c r="D168" s="17">
        <v>400000</v>
      </c>
      <c r="E168" s="2"/>
      <c r="F168" s="297">
        <f>SUM(C168:E168)</f>
        <v>400000</v>
      </c>
      <c r="G168" s="294"/>
      <c r="H168" s="17">
        <v>466864.72</v>
      </c>
      <c r="I168" s="77"/>
      <c r="J168" s="297">
        <f>SUM(G168:I168)</f>
        <v>466864.72</v>
      </c>
      <c r="K168" s="287"/>
      <c r="L168" s="111">
        <f>+H168/D168</f>
        <v>1.1671618</v>
      </c>
      <c r="M168" s="77"/>
    </row>
    <row r="169" spans="1:15" ht="15">
      <c r="A169" s="142">
        <v>423900</v>
      </c>
      <c r="B169" s="323" t="s">
        <v>73</v>
      </c>
      <c r="C169" s="299">
        <f>SUM(C170:C171)</f>
        <v>21000</v>
      </c>
      <c r="D169" s="14">
        <f>SUM(D170:D171)</f>
        <v>750000</v>
      </c>
      <c r="E169" s="14">
        <f>SUM(E170:E171)</f>
        <v>0</v>
      </c>
      <c r="F169" s="300">
        <f>SUM(C169+D169+E169)</f>
        <v>771000</v>
      </c>
      <c r="G169" s="299">
        <f>SUM(G170:G171)</f>
        <v>58286</v>
      </c>
      <c r="H169" s="14">
        <f>SUM(H170:H171)</f>
        <v>705217.2100000001</v>
      </c>
      <c r="I169" s="14">
        <f>SUM(I170:I171)</f>
        <v>0</v>
      </c>
      <c r="J169" s="300">
        <f>SUM(G169+H169+I169)</f>
        <v>763503.2100000001</v>
      </c>
      <c r="K169" s="285"/>
      <c r="L169" s="17"/>
      <c r="M169" s="17"/>
      <c r="O169" s="37"/>
    </row>
    <row r="170" spans="1:13" ht="57">
      <c r="A170" s="13">
        <v>423911</v>
      </c>
      <c r="B170" s="320" t="s">
        <v>164</v>
      </c>
      <c r="C170" s="331">
        <v>21000</v>
      </c>
      <c r="D170" s="17">
        <v>200000</v>
      </c>
      <c r="E170" s="2"/>
      <c r="F170" s="297">
        <f aca="true" t="shared" si="8" ref="F170:F177">SUM(C170:E170)</f>
        <v>221000</v>
      </c>
      <c r="G170" s="294"/>
      <c r="H170" s="17">
        <v>153670.79</v>
      </c>
      <c r="I170" s="77"/>
      <c r="J170" s="297">
        <f aca="true" t="shared" si="9" ref="J170:J177">SUM(G170:I170)</f>
        <v>153670.79</v>
      </c>
      <c r="K170" s="287"/>
      <c r="L170" s="111">
        <f>+H170/D170</f>
        <v>0.7683539500000001</v>
      </c>
      <c r="M170" s="77"/>
    </row>
    <row r="171" spans="1:13" ht="34.5">
      <c r="A171" s="13">
        <v>423911</v>
      </c>
      <c r="B171" s="320" t="s">
        <v>163</v>
      </c>
      <c r="C171" s="331"/>
      <c r="D171" s="17">
        <v>550000</v>
      </c>
      <c r="E171" s="2"/>
      <c r="F171" s="297">
        <f t="shared" si="8"/>
        <v>550000</v>
      </c>
      <c r="G171" s="294">
        <v>58286</v>
      </c>
      <c r="H171" s="17">
        <v>551546.42</v>
      </c>
      <c r="I171" s="77"/>
      <c r="J171" s="297">
        <f t="shared" si="9"/>
        <v>609832.42</v>
      </c>
      <c r="K171" s="286"/>
      <c r="L171" s="111">
        <f>+H171/D171</f>
        <v>1.002811672727273</v>
      </c>
      <c r="M171" s="77"/>
    </row>
    <row r="172" spans="1:13" ht="23.25">
      <c r="A172" s="143">
        <v>424000</v>
      </c>
      <c r="B172" s="321" t="s">
        <v>74</v>
      </c>
      <c r="C172" s="292">
        <f>SUM(C173:C175)</f>
        <v>23328000</v>
      </c>
      <c r="D172" s="21">
        <f>SUM(D173:D175)</f>
        <v>9735000</v>
      </c>
      <c r="E172" s="21">
        <f>SUM(E173:E175)</f>
        <v>0</v>
      </c>
      <c r="F172" s="305">
        <f t="shared" si="8"/>
        <v>33063000</v>
      </c>
      <c r="G172" s="292">
        <f>SUM(G173:G175)</f>
        <v>23566894.37</v>
      </c>
      <c r="H172" s="21">
        <f>SUM(H173:H175)</f>
        <v>9499052.969999999</v>
      </c>
      <c r="I172" s="21">
        <f>SUM(I173:I175)</f>
        <v>0</v>
      </c>
      <c r="J172" s="305">
        <f t="shared" si="9"/>
        <v>33065947.34</v>
      </c>
      <c r="K172" s="285"/>
      <c r="L172" s="17"/>
      <c r="M172" s="17"/>
    </row>
    <row r="173" spans="1:13" ht="57">
      <c r="A173" s="13">
        <v>424211</v>
      </c>
      <c r="B173" s="320" t="s">
        <v>165</v>
      </c>
      <c r="C173" s="331">
        <v>138000</v>
      </c>
      <c r="D173" s="17">
        <v>7000000</v>
      </c>
      <c r="E173" s="2"/>
      <c r="F173" s="297">
        <f t="shared" si="8"/>
        <v>7138000</v>
      </c>
      <c r="G173" s="294">
        <v>128349</v>
      </c>
      <c r="H173" s="17">
        <v>6792560.33</v>
      </c>
      <c r="I173" s="77"/>
      <c r="J173" s="297">
        <f t="shared" si="9"/>
        <v>6920909.33</v>
      </c>
      <c r="K173" s="286">
        <f>+G173/C173</f>
        <v>0.9300652173913043</v>
      </c>
      <c r="L173" s="111">
        <f>+H173/D173</f>
        <v>0.9703657614285714</v>
      </c>
      <c r="M173" s="77"/>
    </row>
    <row r="174" spans="1:13" ht="45.75">
      <c r="A174" s="13">
        <v>424621</v>
      </c>
      <c r="B174" s="320" t="s">
        <v>166</v>
      </c>
      <c r="C174" s="331">
        <v>23000000</v>
      </c>
      <c r="D174" s="17">
        <v>2220000</v>
      </c>
      <c r="E174" s="2"/>
      <c r="F174" s="297">
        <f t="shared" si="8"/>
        <v>25220000</v>
      </c>
      <c r="G174" s="294">
        <v>23200043</v>
      </c>
      <c r="H174" s="17">
        <v>2176741.44</v>
      </c>
      <c r="I174" s="77"/>
      <c r="J174" s="297">
        <f t="shared" si="9"/>
        <v>25376784.44</v>
      </c>
      <c r="K174" s="286">
        <f>+G174/C174</f>
        <v>1.0086975217391305</v>
      </c>
      <c r="L174" s="111">
        <f>+H174/D174</f>
        <v>0.9805141621621621</v>
      </c>
      <c r="M174" s="77"/>
    </row>
    <row r="175" spans="1:13" ht="45.75">
      <c r="A175" s="13">
        <v>424911</v>
      </c>
      <c r="B175" s="320" t="s">
        <v>75</v>
      </c>
      <c r="C175" s="331">
        <v>190000</v>
      </c>
      <c r="D175" s="17">
        <v>515000</v>
      </c>
      <c r="E175" s="2"/>
      <c r="F175" s="297">
        <f t="shared" si="8"/>
        <v>705000</v>
      </c>
      <c r="G175" s="294">
        <v>238502.37</v>
      </c>
      <c r="H175" s="17">
        <v>529751.2</v>
      </c>
      <c r="I175" s="77"/>
      <c r="J175" s="297">
        <f t="shared" si="9"/>
        <v>768253.57</v>
      </c>
      <c r="K175" s="286"/>
      <c r="L175" s="111">
        <f>+H175/D175</f>
        <v>1.0286431067961164</v>
      </c>
      <c r="M175" s="77"/>
    </row>
    <row r="176" spans="1:16" ht="23.25">
      <c r="A176" s="134">
        <v>425000</v>
      </c>
      <c r="B176" s="321" t="s">
        <v>76</v>
      </c>
      <c r="C176" s="306">
        <f>SUM(C177+C179)</f>
        <v>1163000</v>
      </c>
      <c r="D176" s="147">
        <f>SUM(D177+D179)</f>
        <v>1080000</v>
      </c>
      <c r="E176" s="147">
        <f>SUM(E177+E179)</f>
        <v>0</v>
      </c>
      <c r="F176" s="307">
        <f t="shared" si="8"/>
        <v>2243000</v>
      </c>
      <c r="G176" s="306">
        <f>SUM(G177+G179)</f>
        <v>1162388</v>
      </c>
      <c r="H176" s="147">
        <f>SUM(H177+H179)</f>
        <v>1079495.23</v>
      </c>
      <c r="I176" s="147">
        <f>SUM(I177+I179)</f>
        <v>0</v>
      </c>
      <c r="J176" s="307">
        <f>+G176+H176+I176</f>
        <v>2241883.23</v>
      </c>
      <c r="K176" s="287"/>
      <c r="L176" s="77"/>
      <c r="M176" s="77"/>
      <c r="P176" s="20"/>
    </row>
    <row r="177" spans="1:13" ht="23.25">
      <c r="A177" s="145">
        <v>42511</v>
      </c>
      <c r="B177" s="323" t="s">
        <v>77</v>
      </c>
      <c r="C177" s="308">
        <f>+C178</f>
        <v>1153000</v>
      </c>
      <c r="D177" s="148">
        <f>+D178</f>
        <v>995000</v>
      </c>
      <c r="E177" s="148">
        <f>+E178</f>
        <v>0</v>
      </c>
      <c r="F177" s="309">
        <f t="shared" si="8"/>
        <v>2148000</v>
      </c>
      <c r="G177" s="308">
        <f>+G178</f>
        <v>1153140</v>
      </c>
      <c r="H177" s="148">
        <f>+H178</f>
        <v>993726.43</v>
      </c>
      <c r="I177" s="148">
        <f>+I178</f>
        <v>0</v>
      </c>
      <c r="J177" s="309">
        <f t="shared" si="9"/>
        <v>2146866.43</v>
      </c>
      <c r="K177" s="287"/>
      <c r="L177" s="77"/>
      <c r="M177" s="77"/>
    </row>
    <row r="178" spans="1:13" ht="23.25">
      <c r="A178" s="13">
        <v>425111</v>
      </c>
      <c r="B178" s="320" t="s">
        <v>140</v>
      </c>
      <c r="C178" s="331">
        <v>1153000</v>
      </c>
      <c r="D178" s="17">
        <v>995000</v>
      </c>
      <c r="E178" s="2"/>
      <c r="F178" s="297"/>
      <c r="G178" s="294">
        <v>1153140</v>
      </c>
      <c r="H178" s="17">
        <v>993726.43</v>
      </c>
      <c r="I178" s="77"/>
      <c r="J178" s="297">
        <f>SUM(G178:I178)</f>
        <v>2146866.43</v>
      </c>
      <c r="K178" s="286">
        <f>+G178/C178</f>
        <v>1.0001214223764094</v>
      </c>
      <c r="L178" s="111">
        <f>+H178/D178</f>
        <v>0.9987200301507538</v>
      </c>
      <c r="M178" s="77"/>
    </row>
    <row r="179" spans="1:13" ht="23.25">
      <c r="A179" s="145">
        <v>425200</v>
      </c>
      <c r="B179" s="323" t="s">
        <v>78</v>
      </c>
      <c r="C179" s="299">
        <f>SUM(C180:C180)</f>
        <v>10000</v>
      </c>
      <c r="D179" s="14">
        <f>SUM(D180:D180)</f>
        <v>85000</v>
      </c>
      <c r="E179" s="14">
        <f>SUM(E180:E180)</f>
        <v>0</v>
      </c>
      <c r="F179" s="310">
        <f aca="true" t="shared" si="10" ref="F179:F199">SUM(C179:E179)</f>
        <v>95000</v>
      </c>
      <c r="G179" s="299">
        <f>SUM(G180:G180)</f>
        <v>9248</v>
      </c>
      <c r="H179" s="14">
        <f>SUM(H180:H180)</f>
        <v>85768.8</v>
      </c>
      <c r="I179" s="14">
        <f>SUM(I180:I180)</f>
        <v>0</v>
      </c>
      <c r="J179" s="310">
        <f>SUM(G179:I179)</f>
        <v>95016.8</v>
      </c>
      <c r="K179" s="285"/>
      <c r="L179" s="17"/>
      <c r="M179" s="17"/>
    </row>
    <row r="180" spans="1:13" ht="34.5">
      <c r="A180" s="13">
        <v>425222</v>
      </c>
      <c r="B180" s="320" t="s">
        <v>80</v>
      </c>
      <c r="C180" s="331">
        <v>10000</v>
      </c>
      <c r="D180" s="17">
        <v>85000</v>
      </c>
      <c r="E180" s="2"/>
      <c r="F180" s="297">
        <f t="shared" si="10"/>
        <v>95000</v>
      </c>
      <c r="G180" s="294">
        <v>9248</v>
      </c>
      <c r="H180" s="17">
        <v>85768.8</v>
      </c>
      <c r="I180" s="77"/>
      <c r="J180" s="297">
        <f>SUM(G180:I180)</f>
        <v>95016.8</v>
      </c>
      <c r="K180" s="111">
        <f>+G180/C180</f>
        <v>0.9248</v>
      </c>
      <c r="L180" s="111">
        <f>+H180/D180</f>
        <v>1.009044705882353</v>
      </c>
      <c r="M180" s="77"/>
    </row>
    <row r="181" spans="1:13" ht="15">
      <c r="A181" s="134">
        <v>426000</v>
      </c>
      <c r="B181" s="321" t="s">
        <v>79</v>
      </c>
      <c r="C181" s="292">
        <f>+C182+C184+C188+C190+C192</f>
        <v>614000</v>
      </c>
      <c r="D181" s="21">
        <f>SUM(D182+D184+D190+D192)</f>
        <v>450000</v>
      </c>
      <c r="E181" s="21">
        <f>SUM(E182+E184+E190+E192)</f>
        <v>0</v>
      </c>
      <c r="F181" s="305">
        <f t="shared" si="10"/>
        <v>1064000</v>
      </c>
      <c r="G181" s="292">
        <f>+G182+G184+G186+G188+G190+G192</f>
        <v>723184.47</v>
      </c>
      <c r="H181" s="292">
        <f>+H182+H184+H186+H188+H190+H192</f>
        <v>906055.1199999999</v>
      </c>
      <c r="I181" s="21">
        <f>SUM(I182+I184+I190+I192)</f>
        <v>0</v>
      </c>
      <c r="J181" s="305">
        <f>+G181+H181</f>
        <v>1629239.5899999999</v>
      </c>
      <c r="K181" s="285"/>
      <c r="L181" s="17"/>
      <c r="M181" s="17"/>
    </row>
    <row r="182" spans="1:13" ht="23.25">
      <c r="A182" s="149">
        <v>426100</v>
      </c>
      <c r="B182" s="323" t="s">
        <v>81</v>
      </c>
      <c r="C182" s="299">
        <f>SUM(C183:C183)</f>
        <v>134000</v>
      </c>
      <c r="D182" s="14">
        <f>SUM(D183:D183)</f>
        <v>350000</v>
      </c>
      <c r="E182" s="14">
        <f>SUM(E183:E183)</f>
        <v>0</v>
      </c>
      <c r="F182" s="310">
        <f t="shared" si="10"/>
        <v>484000</v>
      </c>
      <c r="G182" s="299">
        <f>+G183</f>
        <v>435263.47</v>
      </c>
      <c r="H182" s="14">
        <f>+H183</f>
        <v>442226.47</v>
      </c>
      <c r="I182" s="14"/>
      <c r="J182" s="310">
        <f>+G182+H182+I182</f>
        <v>877489.94</v>
      </c>
      <c r="K182" s="285"/>
      <c r="L182" s="17"/>
      <c r="M182" s="17"/>
    </row>
    <row r="183" spans="1:13" ht="34.5">
      <c r="A183" s="150">
        <v>426111</v>
      </c>
      <c r="B183" s="320" t="s">
        <v>87</v>
      </c>
      <c r="C183" s="331">
        <v>134000</v>
      </c>
      <c r="D183" s="17">
        <v>350000</v>
      </c>
      <c r="E183" s="2"/>
      <c r="F183" s="297">
        <f>+C183+D183</f>
        <v>484000</v>
      </c>
      <c r="G183" s="294">
        <v>435263.47</v>
      </c>
      <c r="H183" s="17">
        <v>442226.47</v>
      </c>
      <c r="I183" s="77"/>
      <c r="J183" s="297">
        <f>+G183+H183+I183</f>
        <v>877489.94</v>
      </c>
      <c r="K183" s="286">
        <f>+G183/C183</f>
        <v>3.2482348507462686</v>
      </c>
      <c r="L183" s="111">
        <f>+H183/D183</f>
        <v>1.2635041999999999</v>
      </c>
      <c r="M183" s="111"/>
    </row>
    <row r="184" spans="1:17" ht="45.75">
      <c r="A184" s="142">
        <v>426300</v>
      </c>
      <c r="B184" s="323" t="s">
        <v>82</v>
      </c>
      <c r="C184" s="299">
        <f>+C185</f>
        <v>250000</v>
      </c>
      <c r="D184" s="14">
        <f>SUM(D189:D189)</f>
        <v>0</v>
      </c>
      <c r="E184" s="14">
        <f>SUM(E189:E189)</f>
        <v>0</v>
      </c>
      <c r="F184" s="310">
        <f t="shared" si="10"/>
        <v>250000</v>
      </c>
      <c r="G184" s="299">
        <f>+G185</f>
        <v>168996</v>
      </c>
      <c r="H184" s="14">
        <f>+H185</f>
        <v>101744</v>
      </c>
      <c r="I184" s="14">
        <f>SUM(I189:I189)</f>
        <v>0</v>
      </c>
      <c r="J184" s="310">
        <f>+G184+H184+I184</f>
        <v>270740</v>
      </c>
      <c r="K184" s="286"/>
      <c r="L184" s="111"/>
      <c r="M184" s="111"/>
      <c r="O184" s="11"/>
      <c r="Q184" s="35"/>
    </row>
    <row r="185" spans="1:17" s="11" customFormat="1" ht="34.5">
      <c r="A185" s="13">
        <v>426311</v>
      </c>
      <c r="B185" s="320" t="s">
        <v>83</v>
      </c>
      <c r="C185" s="331">
        <v>250000</v>
      </c>
      <c r="D185" s="17"/>
      <c r="E185" s="152"/>
      <c r="F185" s="297">
        <f>SUM(C185:E185)</f>
        <v>250000</v>
      </c>
      <c r="G185" s="294">
        <v>168996</v>
      </c>
      <c r="H185" s="17">
        <v>101744</v>
      </c>
      <c r="I185" s="13"/>
      <c r="J185" s="297">
        <f>+G185+H185</f>
        <v>270740</v>
      </c>
      <c r="K185" s="286">
        <f>+G185/C185</f>
        <v>0.675984</v>
      </c>
      <c r="L185" s="111"/>
      <c r="M185" s="111"/>
      <c r="Q185" s="283"/>
    </row>
    <row r="186" spans="1:17" s="11" customFormat="1" ht="15">
      <c r="A186" s="134">
        <v>426400</v>
      </c>
      <c r="B186" s="321" t="s">
        <v>84</v>
      </c>
      <c r="C186" s="299">
        <f>+C187</f>
        <v>0</v>
      </c>
      <c r="D186" s="14">
        <f>SUM(D191:D191)</f>
        <v>0</v>
      </c>
      <c r="E186" s="14">
        <f>SUM(E191:E191)</f>
        <v>0</v>
      </c>
      <c r="F186" s="310">
        <f>SUM(C186:E186)</f>
        <v>0</v>
      </c>
      <c r="G186" s="299">
        <f>+G187</f>
        <v>0</v>
      </c>
      <c r="H186" s="14">
        <f>+H187</f>
        <v>7935.44</v>
      </c>
      <c r="I186" s="14">
        <f>SUM(I191:I191)</f>
        <v>0</v>
      </c>
      <c r="J186" s="310">
        <f>+G186+H186+I186</f>
        <v>7935.44</v>
      </c>
      <c r="K186" s="286"/>
      <c r="L186" s="111"/>
      <c r="M186" s="111"/>
      <c r="Q186" s="283"/>
    </row>
    <row r="187" spans="1:17" s="11" customFormat="1" ht="15">
      <c r="A187" s="13">
        <v>426411</v>
      </c>
      <c r="B187" s="320" t="s">
        <v>84</v>
      </c>
      <c r="C187" s="331"/>
      <c r="D187" s="17"/>
      <c r="E187" s="152"/>
      <c r="F187" s="297">
        <f>SUM(C187:E187)</f>
        <v>0</v>
      </c>
      <c r="G187" s="294"/>
      <c r="H187" s="17">
        <v>7935.44</v>
      </c>
      <c r="I187" s="13"/>
      <c r="J187" s="297">
        <f>+G187+H187</f>
        <v>7935.44</v>
      </c>
      <c r="K187" s="286"/>
      <c r="L187" s="111"/>
      <c r="M187" s="111"/>
      <c r="Q187" s="283"/>
    </row>
    <row r="188" spans="1:17" s="11" customFormat="1" ht="23.25">
      <c r="A188" s="145">
        <v>426600</v>
      </c>
      <c r="B188" s="323" t="s">
        <v>167</v>
      </c>
      <c r="C188" s="308">
        <f>SUM(C189)</f>
        <v>25000</v>
      </c>
      <c r="D188" s="148">
        <f>SUM(D189)</f>
        <v>0</v>
      </c>
      <c r="E188" s="145"/>
      <c r="F188" s="300">
        <f>+C188+D188</f>
        <v>25000</v>
      </c>
      <c r="G188" s="308">
        <f>+G189</f>
        <v>24310</v>
      </c>
      <c r="H188" s="14">
        <f>+H189</f>
        <v>0</v>
      </c>
      <c r="I188" s="145"/>
      <c r="J188" s="300">
        <f>+G188+H188+I188</f>
        <v>24310</v>
      </c>
      <c r="K188" s="286"/>
      <c r="L188" s="111"/>
      <c r="M188" s="111"/>
      <c r="Q188" s="283"/>
    </row>
    <row r="189" spans="1:17" ht="15">
      <c r="A189" s="13">
        <v>426611</v>
      </c>
      <c r="B189" s="320" t="s">
        <v>168</v>
      </c>
      <c r="C189" s="331">
        <v>25000</v>
      </c>
      <c r="D189" s="17"/>
      <c r="E189" s="152"/>
      <c r="F189" s="297">
        <f t="shared" si="10"/>
        <v>25000</v>
      </c>
      <c r="G189" s="294">
        <v>24310</v>
      </c>
      <c r="H189" s="17"/>
      <c r="I189" s="13"/>
      <c r="J189" s="297">
        <f>+G189+H189</f>
        <v>24310</v>
      </c>
      <c r="K189" s="286">
        <f>+G189/C189</f>
        <v>0.9724</v>
      </c>
      <c r="L189" s="111"/>
      <c r="M189" s="111"/>
      <c r="O189" s="11"/>
      <c r="Q189" s="12"/>
    </row>
    <row r="190" spans="1:13" ht="34.5">
      <c r="A190" s="142">
        <v>426800</v>
      </c>
      <c r="B190" s="323" t="s">
        <v>85</v>
      </c>
      <c r="C190" s="299">
        <f>SUM(C191)</f>
        <v>85000</v>
      </c>
      <c r="D190" s="14">
        <f>SUM(D191)</f>
        <v>0</v>
      </c>
      <c r="E190" s="14">
        <f>SUM(E191)</f>
        <v>0</v>
      </c>
      <c r="F190" s="310">
        <f t="shared" si="10"/>
        <v>85000</v>
      </c>
      <c r="G190" s="299">
        <f>SUM(G191)</f>
        <v>84996</v>
      </c>
      <c r="H190" s="14">
        <f>SUM(H191)</f>
        <v>80917.64</v>
      </c>
      <c r="I190" s="14">
        <f>SUM(I191)</f>
        <v>0</v>
      </c>
      <c r="J190" s="310">
        <f>SUM(G190:I190)</f>
        <v>165913.64</v>
      </c>
      <c r="K190" s="285"/>
      <c r="L190" s="17"/>
      <c r="M190" s="17"/>
    </row>
    <row r="191" spans="1:13" ht="23.25">
      <c r="A191" s="5">
        <v>426812</v>
      </c>
      <c r="B191" s="320" t="s">
        <v>86</v>
      </c>
      <c r="C191" s="304">
        <v>85000</v>
      </c>
      <c r="D191" s="17"/>
      <c r="E191" s="17"/>
      <c r="F191" s="297">
        <f t="shared" si="10"/>
        <v>85000</v>
      </c>
      <c r="G191" s="304">
        <v>84996</v>
      </c>
      <c r="H191" s="17">
        <v>80917.64</v>
      </c>
      <c r="I191" s="17"/>
      <c r="J191" s="297"/>
      <c r="K191" s="286">
        <f>+G191/C191</f>
        <v>0.9999529411764706</v>
      </c>
      <c r="L191" s="111"/>
      <c r="M191" s="17"/>
    </row>
    <row r="192" spans="1:13" ht="23.25">
      <c r="A192" s="142">
        <v>426900</v>
      </c>
      <c r="B192" s="323" t="s">
        <v>135</v>
      </c>
      <c r="C192" s="299">
        <f>SUM(C193)</f>
        <v>120000</v>
      </c>
      <c r="D192" s="14">
        <f>SUM(D193)</f>
        <v>100000</v>
      </c>
      <c r="E192" s="14">
        <f>SUM(E193)</f>
        <v>0</v>
      </c>
      <c r="F192" s="310">
        <f t="shared" si="10"/>
        <v>220000</v>
      </c>
      <c r="G192" s="299">
        <f>SUM(G193)</f>
        <v>9619</v>
      </c>
      <c r="H192" s="14">
        <f>SUM(H193)</f>
        <v>273231.57</v>
      </c>
      <c r="I192" s="14">
        <f>SUM(I193)</f>
        <v>0</v>
      </c>
      <c r="J192" s="310">
        <f>SUM(G192:I192)</f>
        <v>282850.57</v>
      </c>
      <c r="K192" s="285"/>
      <c r="L192" s="17"/>
      <c r="M192" s="17"/>
    </row>
    <row r="193" spans="1:13" ht="23.25">
      <c r="A193" s="13">
        <v>426919</v>
      </c>
      <c r="B193" s="320" t="s">
        <v>99</v>
      </c>
      <c r="C193" s="331">
        <v>120000</v>
      </c>
      <c r="D193" s="17">
        <v>100000</v>
      </c>
      <c r="E193" s="2"/>
      <c r="F193" s="297">
        <f t="shared" si="10"/>
        <v>220000</v>
      </c>
      <c r="G193" s="294">
        <v>9619</v>
      </c>
      <c r="H193" s="17">
        <v>273231.57</v>
      </c>
      <c r="I193" s="77"/>
      <c r="J193" s="297"/>
      <c r="K193" s="286"/>
      <c r="L193" s="111">
        <f>+H193/D193</f>
        <v>2.7323157</v>
      </c>
      <c r="M193" s="77"/>
    </row>
    <row r="194" spans="1:13" ht="15">
      <c r="A194" s="143">
        <v>512000</v>
      </c>
      <c r="B194" s="321" t="s">
        <v>169</v>
      </c>
      <c r="C194" s="292">
        <f>SUM(C195:C197)</f>
        <v>2100000</v>
      </c>
      <c r="D194" s="21">
        <f>SUM(D195:D197)</f>
        <v>1030000</v>
      </c>
      <c r="E194" s="21">
        <f>SUM(E197:E197)</f>
        <v>0</v>
      </c>
      <c r="F194" s="311">
        <f t="shared" si="10"/>
        <v>3130000</v>
      </c>
      <c r="G194" s="311">
        <f>SUM(G195:G197)</f>
        <v>1759392</v>
      </c>
      <c r="H194" s="311">
        <f>SUM(H195:H197)</f>
        <v>1011548</v>
      </c>
      <c r="I194" s="21">
        <f>SUM(I197:I197)</f>
        <v>0</v>
      </c>
      <c r="J194" s="311">
        <f>SUM(J195:J197)</f>
        <v>2770940</v>
      </c>
      <c r="K194" s="285"/>
      <c r="L194" s="17"/>
      <c r="M194" s="17"/>
    </row>
    <row r="195" spans="1:13" ht="15">
      <c r="A195" s="282">
        <v>512211</v>
      </c>
      <c r="B195" s="324" t="s">
        <v>170</v>
      </c>
      <c r="C195" s="304"/>
      <c r="D195" s="17">
        <v>730000</v>
      </c>
      <c r="E195" s="17"/>
      <c r="F195" s="312"/>
      <c r="G195" s="304">
        <v>22197</v>
      </c>
      <c r="H195" s="17">
        <v>722655</v>
      </c>
      <c r="I195" s="17"/>
      <c r="J195" s="312">
        <f>+G195+H195</f>
        <v>744852</v>
      </c>
      <c r="K195" s="286"/>
      <c r="L195" s="111">
        <f>+H195/D195</f>
        <v>0.9899383561643835</v>
      </c>
      <c r="M195" s="17"/>
    </row>
    <row r="196" spans="1:13" ht="15">
      <c r="A196" s="282">
        <v>512221</v>
      </c>
      <c r="B196" s="324" t="s">
        <v>171</v>
      </c>
      <c r="C196" s="304">
        <v>2100000</v>
      </c>
      <c r="D196" s="17">
        <v>160000</v>
      </c>
      <c r="E196" s="17"/>
      <c r="F196" s="312"/>
      <c r="G196" s="304">
        <v>1644075</v>
      </c>
      <c r="H196" s="17">
        <v>157993</v>
      </c>
      <c r="I196" s="17"/>
      <c r="J196" s="312">
        <f>+G196+H196</f>
        <v>1802068</v>
      </c>
      <c r="K196" s="286">
        <f>+G196/C196</f>
        <v>0.7828928571428572</v>
      </c>
      <c r="L196" s="111">
        <f>+H196/D196</f>
        <v>0.98745625</v>
      </c>
      <c r="M196" s="17"/>
    </row>
    <row r="197" spans="1:13" ht="15">
      <c r="A197" s="13">
        <v>512251</v>
      </c>
      <c r="B197" s="320" t="s">
        <v>172</v>
      </c>
      <c r="C197" s="331"/>
      <c r="D197" s="17">
        <v>140000</v>
      </c>
      <c r="E197" s="2"/>
      <c r="F197" s="297">
        <f t="shared" si="10"/>
        <v>140000</v>
      </c>
      <c r="G197" s="294">
        <v>93120</v>
      </c>
      <c r="H197" s="17">
        <v>130900</v>
      </c>
      <c r="I197" s="77"/>
      <c r="J197" s="312">
        <f>+G197+H197</f>
        <v>224020</v>
      </c>
      <c r="K197" s="286"/>
      <c r="L197" s="111">
        <f>+H197/D197</f>
        <v>0.935</v>
      </c>
      <c r="M197" s="77"/>
    </row>
    <row r="198" spans="1:13" ht="15">
      <c r="A198" s="143">
        <v>515100</v>
      </c>
      <c r="B198" s="321" t="s">
        <v>173</v>
      </c>
      <c r="C198" s="292">
        <f>SUM(C199:C199)</f>
        <v>5000</v>
      </c>
      <c r="D198" s="21">
        <f>SUM(D199)</f>
        <v>0</v>
      </c>
      <c r="E198" s="21">
        <f>SUM(E199:E199)</f>
        <v>0</v>
      </c>
      <c r="F198" s="311">
        <f t="shared" si="10"/>
        <v>5000</v>
      </c>
      <c r="G198" s="292">
        <f>SUM(G199:G199)</f>
        <v>5489</v>
      </c>
      <c r="H198" s="21">
        <f>SUM(H199)</f>
        <v>0</v>
      </c>
      <c r="I198" s="21">
        <f>SUM(I199:I199)</f>
        <v>0</v>
      </c>
      <c r="J198" s="311">
        <f>SUM(G198:I198)</f>
        <v>5489</v>
      </c>
      <c r="K198" s="285"/>
      <c r="L198" s="17"/>
      <c r="M198" s="17"/>
    </row>
    <row r="199" spans="1:13" ht="15">
      <c r="A199" s="13">
        <v>515121</v>
      </c>
      <c r="B199" s="328" t="s">
        <v>173</v>
      </c>
      <c r="C199" s="331">
        <v>5000</v>
      </c>
      <c r="D199" s="17"/>
      <c r="E199" s="2"/>
      <c r="F199" s="297">
        <f t="shared" si="10"/>
        <v>5000</v>
      </c>
      <c r="G199" s="294">
        <v>5489</v>
      </c>
      <c r="H199" s="17"/>
      <c r="I199" s="77"/>
      <c r="J199" s="297"/>
      <c r="K199" s="286">
        <f>+G199/C199</f>
        <v>1.0978</v>
      </c>
      <c r="L199" s="111"/>
      <c r="M199" s="111"/>
    </row>
    <row r="200" spans="1:13" ht="15.75" thickBot="1">
      <c r="A200" s="134"/>
      <c r="B200" s="329" t="s">
        <v>95</v>
      </c>
      <c r="C200" s="313">
        <f>+C198+C194+C181+C176+C172+C150+C141+C129+C124+C122+C114+C112+C110+C108</f>
        <v>207362000</v>
      </c>
      <c r="D200" s="314">
        <f>+D198+D194+D181+D176+D172+D150+D141+D129+D124+D122+D114+D112+D110+D108</f>
        <v>84754000</v>
      </c>
      <c r="E200" s="314">
        <f>+E198+E194+E181+E176+E172+E150+E141+E129+E124+E122+E114+E112+E110+E108</f>
        <v>0</v>
      </c>
      <c r="F200" s="316">
        <f>+C200+D200+E200</f>
        <v>292116000</v>
      </c>
      <c r="G200" s="313">
        <f>+G108+G110+G112+G114+G122+G124+G127+G129+G141+G150+G172+G176+G181+G194+G198</f>
        <v>207572409.13</v>
      </c>
      <c r="H200" s="313">
        <f>+H108+H110+H112+H114+H122+H124+H127+H129+H141+H150+H172+H176+H181+H194+H198</f>
        <v>84941070.10000001</v>
      </c>
      <c r="I200" s="315">
        <f>+I198+I194+I181+I176+I172+I150+I141+I129+I124+I122+I114+I112+I110+I108</f>
        <v>0</v>
      </c>
      <c r="J200" s="316">
        <f>+G200+H200+I200</f>
        <v>292513479.23</v>
      </c>
      <c r="K200" s="291"/>
      <c r="L200" s="78"/>
      <c r="M200" s="78"/>
    </row>
    <row r="201" spans="1:13" ht="15">
      <c r="A201" s="153"/>
      <c r="B201" s="15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spans="1:17" ht="15.75">
      <c r="A202" s="87"/>
      <c r="B202" s="230"/>
      <c r="C202" s="231"/>
      <c r="D202" s="231"/>
      <c r="E202" s="231"/>
      <c r="F202" s="231"/>
      <c r="G202" s="232"/>
      <c r="H202" s="92"/>
      <c r="I202" s="92"/>
      <c r="J202" s="72"/>
      <c r="K202" s="89"/>
      <c r="L202" s="89"/>
      <c r="M202" s="89"/>
      <c r="P202" s="20"/>
      <c r="Q202" s="91"/>
    </row>
    <row r="203" spans="1:17" ht="15">
      <c r="A203" s="87"/>
      <c r="B203" s="224" t="s">
        <v>146</v>
      </c>
      <c r="C203" s="231"/>
      <c r="D203" s="231"/>
      <c r="E203" s="231"/>
      <c r="F203" s="231"/>
      <c r="G203" s="231"/>
      <c r="H203" s="231"/>
      <c r="I203" s="88"/>
      <c r="J203" s="88"/>
      <c r="K203" s="89"/>
      <c r="L203" s="89"/>
      <c r="M203" s="89"/>
      <c r="P203" s="20"/>
      <c r="Q203" s="91"/>
    </row>
    <row r="204" spans="1:17" ht="15">
      <c r="A204" s="87"/>
      <c r="B204" s="266"/>
      <c r="C204" s="267" t="s">
        <v>126</v>
      </c>
      <c r="D204" s="267"/>
      <c r="E204" s="268"/>
      <c r="F204" s="269" t="s">
        <v>131</v>
      </c>
      <c r="G204" s="270"/>
      <c r="H204" s="231"/>
      <c r="I204" s="88"/>
      <c r="J204" s="82"/>
      <c r="K204" s="89"/>
      <c r="L204" s="89"/>
      <c r="M204"/>
      <c r="P204" s="20"/>
      <c r="Q204" s="91"/>
    </row>
    <row r="205" spans="1:17" ht="15">
      <c r="A205" s="87"/>
      <c r="B205" s="225" t="s">
        <v>132</v>
      </c>
      <c r="C205" s="229"/>
      <c r="D205" s="229"/>
      <c r="E205" s="233"/>
      <c r="F205" s="226">
        <f>+J53</f>
        <v>305967675.29999995</v>
      </c>
      <c r="G205" s="233"/>
      <c r="H205" s="231"/>
      <c r="I205" s="88"/>
      <c r="J205" s="82"/>
      <c r="K205" s="89"/>
      <c r="L205" s="89"/>
      <c r="M205"/>
      <c r="P205" s="20"/>
      <c r="Q205" s="91"/>
    </row>
    <row r="206" spans="1:17" ht="15">
      <c r="A206" s="87"/>
      <c r="B206" s="227" t="s">
        <v>133</v>
      </c>
      <c r="C206" s="234"/>
      <c r="D206" s="234"/>
      <c r="E206" s="235"/>
      <c r="F206" s="226">
        <f>+J200</f>
        <v>292513479.23</v>
      </c>
      <c r="G206" s="233"/>
      <c r="H206" s="231"/>
      <c r="I206" s="88"/>
      <c r="J206" s="82"/>
      <c r="K206" s="89"/>
      <c r="L206" s="89"/>
      <c r="M206"/>
      <c r="P206" s="20"/>
      <c r="Q206" s="91"/>
    </row>
    <row r="207" spans="1:17" ht="15">
      <c r="A207" s="87"/>
      <c r="B207" s="236"/>
      <c r="C207" s="234"/>
      <c r="D207" s="8"/>
      <c r="E207" s="228" t="s">
        <v>143</v>
      </c>
      <c r="F207" s="237">
        <f>+F205-F206</f>
        <v>13454196.069999933</v>
      </c>
      <c r="G207" s="233"/>
      <c r="H207" s="231"/>
      <c r="I207" s="88"/>
      <c r="J207" s="82"/>
      <c r="K207" s="89"/>
      <c r="L207" s="89"/>
      <c r="M207"/>
      <c r="P207" s="20"/>
      <c r="Q207" s="91"/>
    </row>
    <row r="208" spans="1:17" ht="15">
      <c r="A208" s="87"/>
      <c r="B208" s="225" t="s">
        <v>142</v>
      </c>
      <c r="C208" s="229"/>
      <c r="D208" s="229"/>
      <c r="E208" s="229"/>
      <c r="F208" s="237">
        <v>984721.42</v>
      </c>
      <c r="G208" s="233"/>
      <c r="H208" s="231"/>
      <c r="I208" s="88"/>
      <c r="J208" s="82"/>
      <c r="K208" s="89"/>
      <c r="L208" s="89"/>
      <c r="M208"/>
      <c r="P208" s="20"/>
      <c r="Q208" s="91"/>
    </row>
    <row r="209" spans="1:17" ht="15">
      <c r="A209" s="87"/>
      <c r="B209" s="238"/>
      <c r="C209" s="229"/>
      <c r="D209" s="229"/>
      <c r="E209" s="228" t="s">
        <v>143</v>
      </c>
      <c r="F209" s="237">
        <f>+F207-F208</f>
        <v>12469474.649999933</v>
      </c>
      <c r="G209" s="233"/>
      <c r="H209" s="231"/>
      <c r="I209" s="88"/>
      <c r="J209" s="82"/>
      <c r="K209" s="89"/>
      <c r="L209" s="89"/>
      <c r="M209"/>
      <c r="P209" s="20"/>
      <c r="Q209" s="91"/>
    </row>
    <row r="210" spans="1:17" ht="15">
      <c r="A210" s="90"/>
      <c r="B210" s="108"/>
      <c r="C210" s="98"/>
      <c r="D210" s="96"/>
      <c r="E210" s="84"/>
      <c r="F210" s="84"/>
      <c r="G210" s="84"/>
      <c r="H210" s="86"/>
      <c r="I210" s="83"/>
      <c r="J210" s="84"/>
      <c r="K210" s="85"/>
      <c r="L210" s="85"/>
      <c r="M210" s="85"/>
      <c r="P210" s="20"/>
      <c r="Q210" s="91"/>
    </row>
    <row r="211" spans="2:17" ht="15">
      <c r="B211" t="s">
        <v>174</v>
      </c>
      <c r="H211" t="s">
        <v>144</v>
      </c>
      <c r="P211" s="20"/>
      <c r="Q211" s="91"/>
    </row>
    <row r="212" spans="8:17" ht="15">
      <c r="H212"/>
      <c r="P212" s="20"/>
      <c r="Q212" s="91"/>
    </row>
    <row r="213" spans="8:17" ht="15">
      <c r="H213" t="s">
        <v>175</v>
      </c>
      <c r="P213" s="20"/>
      <c r="Q213" s="91"/>
    </row>
    <row r="214" spans="8:17" ht="15">
      <c r="H214" s="11" t="s">
        <v>176</v>
      </c>
      <c r="P214" s="20"/>
      <c r="Q214" s="91"/>
    </row>
    <row r="215" spans="15:16" ht="15">
      <c r="O215" s="20"/>
      <c r="P215" s="91"/>
    </row>
    <row r="216" spans="15:16" ht="15">
      <c r="O216" s="20"/>
      <c r="P216" s="91"/>
    </row>
    <row r="217" spans="15:16" ht="15">
      <c r="O217" s="20"/>
      <c r="P217" s="91"/>
    </row>
    <row r="218" spans="15:16" ht="15">
      <c r="O218" s="20"/>
      <c r="P218" s="91"/>
    </row>
    <row r="219" spans="15:16" ht="15">
      <c r="O219" s="20"/>
      <c r="P219" s="91"/>
    </row>
    <row r="220" spans="15:16" ht="15">
      <c r="O220" s="20"/>
      <c r="P220" s="91"/>
    </row>
    <row r="221" spans="15:16" ht="15">
      <c r="O221" s="20"/>
      <c r="P221" s="91"/>
    </row>
    <row r="222" spans="15:16" ht="15">
      <c r="O222" s="20"/>
      <c r="P222" s="91"/>
    </row>
    <row r="223" spans="15:16" ht="15">
      <c r="O223" s="20"/>
      <c r="P223" s="91"/>
    </row>
    <row r="224" ht="15">
      <c r="P224" s="20"/>
    </row>
    <row r="225" ht="15">
      <c r="P225" s="20"/>
    </row>
    <row r="226" ht="15">
      <c r="P226" s="20"/>
    </row>
    <row r="227" ht="15">
      <c r="P227" s="20"/>
    </row>
    <row r="236" ht="15">
      <c r="P236" s="20"/>
    </row>
    <row r="237" ht="15">
      <c r="P237" s="12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Racunovodstvo</cp:lastModifiedBy>
  <cp:lastPrinted>2020-02-18T08:55:30Z</cp:lastPrinted>
  <dcterms:created xsi:type="dcterms:W3CDTF">2009-12-02T11:49:16Z</dcterms:created>
  <dcterms:modified xsi:type="dcterms:W3CDTF">2020-02-26T08:14:53Z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